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96" windowWidth="8412" windowHeight="4968"/>
  </bookViews>
  <sheets>
    <sheet name="Model" sheetId="1" r:id="rId1"/>
    <sheet name="Model_STS" sheetId="4" state="veryHidden" r:id="rId2"/>
    <sheet name="STS_1" sheetId="5" r:id="rId3"/>
    <sheet name="STS_2" sheetId="6" r:id="rId4"/>
    <sheet name="Part d" sheetId="7" r:id="rId5"/>
  </sheets>
  <definedNames>
    <definedName name="Assnmts">'Part d'!$C$34:$F$36</definedName>
    <definedName name="ChartData" localSheetId="2">STS_1!$K$5:$K$14</definedName>
    <definedName name="ChartData" localSheetId="3">STS_2!$K$5:$K$15</definedName>
    <definedName name="Demand" localSheetId="4">'Part d'!$C$49:$F$49</definedName>
    <definedName name="Demand">Model!$C$39:$F$39</definedName>
    <definedName name="FromPlants" localSheetId="4">'Part d'!$F$22:$F$26</definedName>
    <definedName name="FromPlants">Model!$F$22:$F$26</definedName>
    <definedName name="FromWhses" localSheetId="4">'Part d'!$G$44:$G$46</definedName>
    <definedName name="FromWhses">Model!$G$34:$G$36</definedName>
    <definedName name="FromWhses1">Model!$C$29:$E$29</definedName>
    <definedName name="InputValues" localSheetId="2">STS_1!$A$5:$A$14</definedName>
    <definedName name="InputValues" localSheetId="3">STS_2!$A$5:$A$15</definedName>
    <definedName name="OutputAddresses" localSheetId="2">STS_1!$B$4</definedName>
    <definedName name="OutputAddresses" localSheetId="3">STS_2!$B$4</definedName>
    <definedName name="OutputValues" localSheetId="2">STS_1!$B$5:$B$14</definedName>
    <definedName name="OutputValues" localSheetId="3">STS_2!$B$5:$B$15</definedName>
    <definedName name="PlantsUsed" localSheetId="4">'Part d'!$I$22:$I$26</definedName>
    <definedName name="PlantsUsed">Model!$I$22:$I$26</definedName>
    <definedName name="Shipped1" localSheetId="4">'Part d'!$C$22:$E$26</definedName>
    <definedName name="Shipped1">Model!$C$22:$E$26</definedName>
    <definedName name="Shipped2" localSheetId="4">'Part d'!$C$44:$F$46</definedName>
    <definedName name="Shipped2">Model!$C$34:$F$36</definedName>
    <definedName name="Shipped2_1">'Part d'!$C$54:$F$56</definedName>
    <definedName name="solver_adj" localSheetId="0" hidden="1">Model!$C$22:$E$26,Model!$I$22:$I$26,Model!$C$34:$F$36,Model!$J$34:$J$36</definedName>
    <definedName name="solver_adj" localSheetId="4" hidden="1">'Part d'!$C$22:$E$26,'Part d'!$I$22:$I$26,'Part d'!$C$44:$F$46,'Part d'!$J$44:$J$46,'Part d'!$C$34:$F$36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2</definedName>
    <definedName name="solver_eng" localSheetId="4" hidden="1">2</definedName>
    <definedName name="solver_est" localSheetId="0" hidden="1">1</definedName>
    <definedName name="solver_est" localSheetId="4" hidden="1">1</definedName>
    <definedName name="solver_ibd" localSheetId="0" hidden="1">2</definedName>
    <definedName name="solver_ibd" localSheetId="4" hidden="1">2</definedName>
    <definedName name="solver_itr" localSheetId="0" hidden="1">100</definedName>
    <definedName name="solver_itr" localSheetId="4" hidden="1">100</definedName>
    <definedName name="solver_lhs1" localSheetId="0" hidden="1">Model!$C$27:$E$27</definedName>
    <definedName name="solver_lhs1" localSheetId="4" hidden="1">'Part d'!$C$34:$F$36</definedName>
    <definedName name="solver_lhs10" localSheetId="0" hidden="1">Model!$C$37:$F$37</definedName>
    <definedName name="solver_lhs10" localSheetId="4" hidden="1">'Part d'!$C$47:$F$47</definedName>
    <definedName name="solver_lhs11" localSheetId="0" hidden="1">Model!$I$22:$I$26</definedName>
    <definedName name="solver_lhs11" localSheetId="4" hidden="1">'Part d'!$I$22:$I$26</definedName>
    <definedName name="solver_lhs12" localSheetId="0" hidden="1">Model!$J$34:$J$36</definedName>
    <definedName name="solver_lhs12" localSheetId="4" hidden="1">'Part d'!$J$44:$J$46</definedName>
    <definedName name="solver_lhs13" localSheetId="4" hidden="1">'Part d'!$C$34:$F$36</definedName>
    <definedName name="solver_lhs14" localSheetId="4" hidden="1">'Part d'!$C$34:$F$36</definedName>
    <definedName name="solver_lhs15" localSheetId="4" hidden="1">'Part d'!$C$54:$F$56</definedName>
    <definedName name="solver_lhs16" localSheetId="4" hidden="1">'Part d'!$C$37:$F$37</definedName>
    <definedName name="solver_lhs17" localSheetId="4" hidden="1">'Part d'!$C$34:$F$36</definedName>
    <definedName name="solver_lhs18" localSheetId="4" hidden="1">'Part d'!$C$34:$F$36</definedName>
    <definedName name="solver_lhs19" localSheetId="4" hidden="1">'Part d'!$C$34:$F$36</definedName>
    <definedName name="solver_lhs2" localSheetId="0" hidden="1">Model!$C$37:$F$37</definedName>
    <definedName name="solver_lhs2" localSheetId="4" hidden="1">'Part d'!$F$22:$F$26</definedName>
    <definedName name="solver_lhs3" localSheetId="0" hidden="1">Model!$F$22:$F$26</definedName>
    <definedName name="solver_lhs3" localSheetId="4" hidden="1">'Part d'!$G$44:$G$46</definedName>
    <definedName name="solver_lhs4" localSheetId="0" hidden="1">Model!$G$34:$G$36</definedName>
    <definedName name="solver_lhs4" localSheetId="4" hidden="1">'Part d'!$I$22:$I$26</definedName>
    <definedName name="solver_lhs5" localSheetId="0" hidden="1">Model!$I$22:$I$26</definedName>
    <definedName name="solver_lhs5" localSheetId="4" hidden="1">'Part d'!$C$54:$F$56</definedName>
    <definedName name="solver_lhs6" localSheetId="0" hidden="1">Model!$J$34:$J$36</definedName>
    <definedName name="solver_lhs6" localSheetId="4" hidden="1">'Part d'!$C$47:$F$47</definedName>
    <definedName name="solver_lhs7" localSheetId="0" hidden="1">Model!$F$22:$F$26</definedName>
    <definedName name="solver_lhs7" localSheetId="4" hidden="1">'Part d'!$C$27:$E$27</definedName>
    <definedName name="solver_lhs8" localSheetId="0" hidden="1">Model!$C$27:$E$27</definedName>
    <definedName name="solver_lhs8" localSheetId="4" hidden="1">'Part d'!$C$37:$F$37</definedName>
    <definedName name="solver_lhs9" localSheetId="0" hidden="1">Model!$G$34:$G$36</definedName>
    <definedName name="solver_lhs9" localSheetId="4" hidden="1">'Part d'!$J$44:$J$46</definedName>
    <definedName name="solver_lin" localSheetId="0" hidden="1">1</definedName>
    <definedName name="solver_lin" localSheetId="4" hidden="1">1</definedName>
    <definedName name="solver_lva" localSheetId="0" hidden="1">2</definedName>
    <definedName name="solver_lva" localSheetId="4" hidden="1">2</definedName>
    <definedName name="solver_mip" localSheetId="0" hidden="1">5000</definedName>
    <definedName name="solver_mip" localSheetId="4" hidden="1">5000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neg" localSheetId="0" hidden="1">1</definedName>
    <definedName name="solver_neg" localSheetId="4" hidden="1">1</definedName>
    <definedName name="solver_nod" localSheetId="0" hidden="1">5000</definedName>
    <definedName name="solver_nod" localSheetId="4" hidden="1">5000</definedName>
    <definedName name="solver_num" localSheetId="0" hidden="1">6</definedName>
    <definedName name="solver_num" localSheetId="4" hidden="1">9</definedName>
    <definedName name="solver_nwt" localSheetId="0" hidden="1">1</definedName>
    <definedName name="solver_nwt" localSheetId="4" hidden="1">1</definedName>
    <definedName name="solver_ofx" localSheetId="0" hidden="1">2</definedName>
    <definedName name="solver_ofx" localSheetId="4" hidden="1">2</definedName>
    <definedName name="solver_opt" localSheetId="0" hidden="1">Model!$B$46</definedName>
    <definedName name="solver_opt" localSheetId="4" hidden="1">'Part d'!$D$67</definedName>
    <definedName name="solver_piv" localSheetId="0" hidden="1">0.000001</definedName>
    <definedName name="solver_piv" localSheetId="4" hidden="1">0.000001</definedName>
    <definedName name="solver_pre" localSheetId="0" hidden="1">0.000001</definedName>
    <definedName name="solver_pre" localSheetId="4" hidden="1">0.000001</definedName>
    <definedName name="solver_pro" localSheetId="0" hidden="1">2</definedName>
    <definedName name="solver_pro" localSheetId="4" hidden="1">2</definedName>
    <definedName name="solver_rbv" localSheetId="0" hidden="1">1</definedName>
    <definedName name="solver_rbv" localSheetId="4" hidden="1">1</definedName>
    <definedName name="solver_red" localSheetId="0" hidden="1">0.000001</definedName>
    <definedName name="solver_red" localSheetId="4" hidden="1">0.000001</definedName>
    <definedName name="solver_rel1" localSheetId="0" hidden="1">2</definedName>
    <definedName name="solver_rel1" localSheetId="4" hidden="1">5</definedName>
    <definedName name="solver_rel10" localSheetId="0" hidden="1">3</definedName>
    <definedName name="solver_rel10" localSheetId="4" hidden="1">3</definedName>
    <definedName name="solver_rel11" localSheetId="0" hidden="1">4</definedName>
    <definedName name="solver_rel11" localSheetId="4" hidden="1">4</definedName>
    <definedName name="solver_rel12" localSheetId="0" hidden="1">4</definedName>
    <definedName name="solver_rel12" localSheetId="4" hidden="1">4</definedName>
    <definedName name="solver_rel13" localSheetId="4" hidden="1">3</definedName>
    <definedName name="solver_rel14" localSheetId="4" hidden="1">1</definedName>
    <definedName name="solver_rel15" localSheetId="4" hidden="1">1</definedName>
    <definedName name="solver_rel16" localSheetId="4" hidden="1">2</definedName>
    <definedName name="solver_rel17" localSheetId="4" hidden="1">3</definedName>
    <definedName name="solver_rel18" localSheetId="4" hidden="1">1</definedName>
    <definedName name="solver_rel19" localSheetId="4" hidden="1">4</definedName>
    <definedName name="solver_rel2" localSheetId="0" hidden="1">3</definedName>
    <definedName name="solver_rel2" localSheetId="4" hidden="1">1</definedName>
    <definedName name="solver_rel3" localSheetId="0" hidden="1">1</definedName>
    <definedName name="solver_rel3" localSheetId="4" hidden="1">1</definedName>
    <definedName name="solver_rel4" localSheetId="0" hidden="1">1</definedName>
    <definedName name="solver_rel4" localSheetId="4" hidden="1">5</definedName>
    <definedName name="solver_rel5" localSheetId="0" hidden="1">5</definedName>
    <definedName name="solver_rel5" localSheetId="4" hidden="1">1</definedName>
    <definedName name="solver_rel6" localSheetId="0" hidden="1">5</definedName>
    <definedName name="solver_rel6" localSheetId="4" hidden="1">3</definedName>
    <definedName name="solver_rel7" localSheetId="0" hidden="1">1</definedName>
    <definedName name="solver_rel7" localSheetId="4" hidden="1">2</definedName>
    <definedName name="solver_rel8" localSheetId="0" hidden="1">2</definedName>
    <definedName name="solver_rel8" localSheetId="4" hidden="1">2</definedName>
    <definedName name="solver_rel9" localSheetId="0" hidden="1">1</definedName>
    <definedName name="solver_rel9" localSheetId="4" hidden="1">5</definedName>
    <definedName name="solver_reo" localSheetId="0" hidden="1">2</definedName>
    <definedName name="solver_reo" localSheetId="4" hidden="1">2</definedName>
    <definedName name="solver_rep" localSheetId="0" hidden="1">2</definedName>
    <definedName name="solver_rep" localSheetId="4" hidden="1">2</definedName>
    <definedName name="solver_rhs1" localSheetId="0" hidden="1">Model!$C$29:$E$29</definedName>
    <definedName name="solver_rhs1" localSheetId="4" hidden="1">binary</definedName>
    <definedName name="solver_rhs10" localSheetId="0" hidden="1">Model!$C$39:$F$39</definedName>
    <definedName name="solver_rhs10" localSheetId="4" hidden="1">'Part d'!$C$49:$F$49</definedName>
    <definedName name="solver_rhs11" localSheetId="0" hidden="1">Integer</definedName>
    <definedName name="solver_rhs11" localSheetId="4" hidden="1">Integer</definedName>
    <definedName name="solver_rhs12" localSheetId="0" hidden="1">Integer</definedName>
    <definedName name="solver_rhs12" localSheetId="4" hidden="1">Integer</definedName>
    <definedName name="solver_rhs13" localSheetId="4" hidden="1">0</definedName>
    <definedName name="solver_rhs14" localSheetId="4" hidden="1">1</definedName>
    <definedName name="solver_rhs15" localSheetId="4" hidden="1">'Part d'!$C$58:$F$60</definedName>
    <definedName name="solver_rhs16" localSheetId="4" hidden="1">'Part d'!$C$39:$F$39</definedName>
    <definedName name="solver_rhs17" localSheetId="4" hidden="1">0</definedName>
    <definedName name="solver_rhs18" localSheetId="4" hidden="1">1</definedName>
    <definedName name="solver_rhs19" localSheetId="4" hidden="1">1</definedName>
    <definedName name="solver_rhs2" localSheetId="0" hidden="1">Model!$C$39:$F$39</definedName>
    <definedName name="solver_rhs2" localSheetId="4" hidden="1">'Part d'!UpBound1</definedName>
    <definedName name="solver_rhs3" localSheetId="0" hidden="1">Model!$H$22:$H$26</definedName>
    <definedName name="solver_rhs3" localSheetId="4" hidden="1">'Part d'!UpBound2</definedName>
    <definedName name="solver_rhs4" localSheetId="0" hidden="1">Model!$I$34:$I$36</definedName>
    <definedName name="solver_rhs4" localSheetId="4" hidden="1">binary</definedName>
    <definedName name="solver_rhs5" localSheetId="0" hidden="1">binary</definedName>
    <definedName name="solver_rhs5" localSheetId="4" hidden="1">UpBound3</definedName>
    <definedName name="solver_rhs6" localSheetId="0" hidden="1">binary</definedName>
    <definedName name="solver_rhs6" localSheetId="4" hidden="1">'Part d'!Demand</definedName>
    <definedName name="solver_rhs7" localSheetId="0" hidden="1">Model!$H$22:$H$26</definedName>
    <definedName name="solver_rhs7" localSheetId="4" hidden="1">ToWhses1</definedName>
    <definedName name="solver_rhs8" localSheetId="0" hidden="1">Model!$C$29:$E$29</definedName>
    <definedName name="solver_rhs8" localSheetId="4" hidden="1">1</definedName>
    <definedName name="solver_rhs9" localSheetId="0" hidden="1">Model!$I$34:$I$36</definedName>
    <definedName name="solver_rhs9" localSheetId="4" hidden="1">binary</definedName>
    <definedName name="solver_rlx" localSheetId="0" hidden="1">2</definedName>
    <definedName name="solver_rlx" localSheetId="4" hidden="1">2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std" localSheetId="0" hidden="1">1</definedName>
    <definedName name="solver_std" localSheetId="4" hidden="1">1</definedName>
    <definedName name="solver_tim" localSheetId="0" hidden="1">100</definedName>
    <definedName name="solver_tim" localSheetId="4" hidden="1">100</definedName>
    <definedName name="solver_tol" localSheetId="0" hidden="1">0</definedName>
    <definedName name="solver_tol" localSheetId="4" hidden="1">0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2</definedName>
    <definedName name="solver_ver" localSheetId="4" hidden="1">2</definedName>
    <definedName name="ToCusts" localSheetId="4">'Part d'!$C$47:$F$47</definedName>
    <definedName name="ToCusts">Model!$C$37:$F$37</definedName>
    <definedName name="TotAssnmts">'Part d'!$C$37:$F$37</definedName>
    <definedName name="TotCost" localSheetId="4">'Part d'!$D$67</definedName>
    <definedName name="TotCost">Model!$B$46</definedName>
    <definedName name="ToWhses" localSheetId="4">'Part d'!$C$27:$E$27</definedName>
    <definedName name="ToWhses">Model!$C$27:$E$27</definedName>
    <definedName name="ToWhses1">'Part d'!$C$29:$E$29</definedName>
    <definedName name="UpBound1" localSheetId="4">'Part d'!$H$22:$H$26</definedName>
    <definedName name="UpBound1">Model!$H$22:$H$26</definedName>
    <definedName name="UpBound2" localSheetId="4">'Part d'!$I$44:$I$46</definedName>
    <definedName name="UpBound2">Model!$I$34:$I$36</definedName>
    <definedName name="UpBound3">'Part d'!$C$58:$F$60</definedName>
    <definedName name="WhsesUsed" localSheetId="4">'Part d'!$J$44:$J$46</definedName>
    <definedName name="WhsesUsed">Model!$J$34:$J$36</definedName>
  </definedNames>
  <calcPr calcId="152511" iterate="1"/>
</workbook>
</file>

<file path=xl/calcChain.xml><?xml version="1.0" encoding="utf-8"?>
<calcChain xmlns="http://schemas.openxmlformats.org/spreadsheetml/2006/main">
  <c r="F22" i="7" l="1"/>
  <c r="H22" i="7"/>
  <c r="F23" i="7"/>
  <c r="H23" i="7"/>
  <c r="F24" i="7"/>
  <c r="H24" i="7"/>
  <c r="F25" i="7"/>
  <c r="H25" i="7"/>
  <c r="F26" i="7"/>
  <c r="H26" i="7"/>
  <c r="C27" i="7"/>
  <c r="D27" i="7"/>
  <c r="E27" i="7"/>
  <c r="C37" i="7"/>
  <c r="D37" i="7"/>
  <c r="E37" i="7"/>
  <c r="F37" i="7"/>
  <c r="G44" i="7"/>
  <c r="C29" i="7" s="1"/>
  <c r="K44" i="7"/>
  <c r="I44" i="7" s="1"/>
  <c r="G45" i="7"/>
  <c r="D29" i="7" s="1"/>
  <c r="K45" i="7"/>
  <c r="I45" i="7" s="1"/>
  <c r="G46" i="7"/>
  <c r="E29" i="7" s="1"/>
  <c r="K46" i="7"/>
  <c r="I46" i="7" s="1"/>
  <c r="C47" i="7"/>
  <c r="D47" i="7"/>
  <c r="E47" i="7"/>
  <c r="F47" i="7"/>
  <c r="C54" i="7"/>
  <c r="D54" i="7"/>
  <c r="E54" i="7"/>
  <c r="F54" i="7"/>
  <c r="C55" i="7"/>
  <c r="D55" i="7"/>
  <c r="E55" i="7"/>
  <c r="F55" i="7"/>
  <c r="C56" i="7"/>
  <c r="D56" i="7"/>
  <c r="E56" i="7"/>
  <c r="F56" i="7"/>
  <c r="C58" i="7"/>
  <c r="D58" i="7"/>
  <c r="E58" i="7"/>
  <c r="F58" i="7"/>
  <c r="C59" i="7"/>
  <c r="D59" i="7"/>
  <c r="E59" i="7"/>
  <c r="F59" i="7"/>
  <c r="C60" i="7"/>
  <c r="D60" i="7"/>
  <c r="E60" i="7"/>
  <c r="F60" i="7"/>
  <c r="D63" i="7"/>
  <c r="D67" i="7" s="1"/>
  <c r="D64" i="7"/>
  <c r="D65" i="7"/>
  <c r="D66" i="7"/>
  <c r="B43" i="1" l="1"/>
  <c r="B42" i="1"/>
  <c r="C15" i="6"/>
  <c r="C14" i="6"/>
  <c r="C13" i="6"/>
  <c r="C12" i="6"/>
  <c r="C11" i="6"/>
  <c r="C10" i="6"/>
  <c r="C9" i="6"/>
  <c r="C8" i="6"/>
  <c r="C7" i="6"/>
  <c r="C6" i="6"/>
  <c r="K1" i="6"/>
  <c r="J4" i="6"/>
  <c r="K14" i="6" s="1"/>
  <c r="C6" i="5"/>
  <c r="C7" i="5"/>
  <c r="C8" i="5"/>
  <c r="C9" i="5"/>
  <c r="C10" i="5"/>
  <c r="C11" i="5"/>
  <c r="C12" i="5"/>
  <c r="C13" i="5"/>
  <c r="C14" i="5"/>
  <c r="K1" i="5"/>
  <c r="J4" i="5"/>
  <c r="K14" i="5" s="1"/>
  <c r="B45" i="1"/>
  <c r="B44" i="1"/>
  <c r="G36" i="1"/>
  <c r="E29" i="1" s="1"/>
  <c r="G35" i="1"/>
  <c r="D29" i="1" s="1"/>
  <c r="G34" i="1"/>
  <c r="C29" i="1" s="1"/>
  <c r="D27" i="1"/>
  <c r="E27" i="1"/>
  <c r="D37" i="1"/>
  <c r="E37" i="1"/>
  <c r="F37" i="1"/>
  <c r="K35" i="1"/>
  <c r="K36" i="1"/>
  <c r="K34" i="1"/>
  <c r="I34" i="1" s="1"/>
  <c r="H23" i="1"/>
  <c r="H24" i="1"/>
  <c r="H25" i="1"/>
  <c r="H26" i="1"/>
  <c r="F23" i="1"/>
  <c r="F24" i="1"/>
  <c r="F25" i="1"/>
  <c r="F26" i="1"/>
  <c r="I36" i="1"/>
  <c r="C37" i="1"/>
  <c r="H22" i="1"/>
  <c r="C27" i="1"/>
  <c r="F22" i="1"/>
  <c r="I35" i="1"/>
  <c r="K7" i="5" l="1"/>
  <c r="K11" i="5"/>
  <c r="K5" i="5"/>
  <c r="K9" i="5"/>
  <c r="K13" i="5"/>
  <c r="K6" i="5"/>
  <c r="K8" i="5"/>
  <c r="K10" i="5"/>
  <c r="K12" i="5"/>
  <c r="K5" i="6"/>
  <c r="K7" i="6"/>
  <c r="K9" i="6"/>
  <c r="K11" i="6"/>
  <c r="K13" i="6"/>
  <c r="K15" i="6"/>
  <c r="K6" i="6"/>
  <c r="K8" i="6"/>
  <c r="K10" i="6"/>
  <c r="K12" i="6"/>
  <c r="B46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<sst xmlns="http://schemas.openxmlformats.org/spreadsheetml/2006/main" count="189" uniqueCount="82">
  <si>
    <t>Plant to warehouse unit production, shipping costs, plant fixed costs</t>
  </si>
  <si>
    <t>Warehouse</t>
  </si>
  <si>
    <t>Fixed cost</t>
  </si>
  <si>
    <t>Plant</t>
  </si>
  <si>
    <t>Warehouse to customer unit shipping costs, warehouse fixed costs</t>
  </si>
  <si>
    <t>Customer</t>
  </si>
  <si>
    <t>Shipped</t>
  </si>
  <si>
    <t>Logical upper bound</t>
  </si>
  <si>
    <t>Capacity</t>
  </si>
  <si>
    <t>&lt;=</t>
  </si>
  <si>
    <t>Received</t>
  </si>
  <si>
    <t>=</t>
  </si>
  <si>
    <t>Total demand</t>
  </si>
  <si>
    <t>&gt;=</t>
  </si>
  <si>
    <t>Required</t>
  </si>
  <si>
    <t>Plant to warehouse costs</t>
  </si>
  <si>
    <t>Warehouse to customer costs</t>
  </si>
  <si>
    <t>Plant fixed costs</t>
  </si>
  <si>
    <t>Warehouse fixed costs</t>
  </si>
  <si>
    <t>Total cost</t>
  </si>
  <si>
    <t>Range names used:</t>
  </si>
  <si>
    <t>Demand</t>
  </si>
  <si>
    <t>FromPlants</t>
  </si>
  <si>
    <t>FromWhses</t>
  </si>
  <si>
    <t>FromWhses1</t>
  </si>
  <si>
    <t>PlantsUsed</t>
  </si>
  <si>
    <t>Shipped1</t>
  </si>
  <si>
    <t>Shipped2</t>
  </si>
  <si>
    <t>ToCusts</t>
  </si>
  <si>
    <t>TotCost</t>
  </si>
  <si>
    <t>ToWhses</t>
  </si>
  <si>
    <t>UpBound1</t>
  </si>
  <si>
    <t>UpBound2</t>
  </si>
  <si>
    <t>WhsesUsed</t>
  </si>
  <si>
    <t>$D$46</t>
  </si>
  <si>
    <t>Decrease</t>
  </si>
  <si>
    <t>$D$39</t>
  </si>
  <si>
    <t>Increase</t>
  </si>
  <si>
    <t>=Model!$C$39:$F$39</t>
  </si>
  <si>
    <t>=Model!$F$22:$F$26</t>
  </si>
  <si>
    <t>=Model!$G$34:$G$36</t>
  </si>
  <si>
    <t>=Model!$C$29:$E$29</t>
  </si>
  <si>
    <t>=Model!$I$22:$I$26</t>
  </si>
  <si>
    <t>=Model!$C$22:$E$26</t>
  </si>
  <si>
    <t>=Model!$C$34:$F$36</t>
  </si>
  <si>
    <t>=Model!$C$37:$F$37</t>
  </si>
  <si>
    <t>=Model!$D$46</t>
  </si>
  <si>
    <t>=Model!$C$27:$E$27</t>
  </si>
  <si>
    <t>=Model!$H$22:$H$26</t>
  </si>
  <si>
    <t>=Model!$I$34:$I$36</t>
  </si>
  <si>
    <t>=Model!$J$34:$J$36</t>
  </si>
  <si>
    <t>Use plant</t>
  </si>
  <si>
    <t>Use warehouse</t>
  </si>
  <si>
    <t>Oneway analysis for Solver model in Model worksheet</t>
  </si>
  <si>
    <t>Plant 1 capacity (cell $J$22) values along side, output cell(s) along top</t>
  </si>
  <si>
    <t>Data for chart</t>
  </si>
  <si>
    <t>Customer 2 demand</t>
  </si>
  <si>
    <t>Customer 2 demand (cell $D$39) values along side, output cell(s) along top</t>
  </si>
  <si>
    <t>Summary of costs</t>
  </si>
  <si>
    <t>Plant to warehouse shipments</t>
  </si>
  <si>
    <t>Warehouse to customer shipments</t>
  </si>
  <si>
    <t>Summary of costs (in dollars)</t>
  </si>
  <si>
    <t>Logical constraints (can't send from a warehouse to a customer unless the 0/1 variable is 1)</t>
  </si>
  <si>
    <t>Warehouse to customer shipments (100s of tons)</t>
  </si>
  <si>
    <t>Sum</t>
  </si>
  <si>
    <t>Warehouse to customer assignments (1 if customer serviced by warehouse, 0 if not)</t>
  </si>
  <si>
    <t>Plant to warehouse shipments (100s of tons)</t>
  </si>
  <si>
    <t>=Model!$J$44:$J$46</t>
  </si>
  <si>
    <t>=Model!$C$58:$F$60</t>
  </si>
  <si>
    <t>UpBound3</t>
  </si>
  <si>
    <t>=Model!$I$44:$I$46</t>
  </si>
  <si>
    <t>ToWhses1</t>
  </si>
  <si>
    <t>=Model!$D$67</t>
  </si>
  <si>
    <t>TotAssnmts</t>
  </si>
  <si>
    <t>=Model!$C$47:$F$47</t>
  </si>
  <si>
    <t>=Model!$C$54:$F$56</t>
  </si>
  <si>
    <t>Shipped2_1</t>
  </si>
  <si>
    <t>=Model!$C$44:$F$46</t>
  </si>
  <si>
    <t>=Model!$G$44:$G$46</t>
  </si>
  <si>
    <t>=Model!$C$49:$F$49</t>
  </si>
  <si>
    <t>Assnmts</t>
  </si>
  <si>
    <t>Producing tomato sauce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</si>
</sst>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164" formatCode="0.0"/>
    <numFmt numFmtId="165" formatCode="&quot;$&quot;#,##0"/>
  </numFmts>
  <fonts count="8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1"/>
      <color rgb="FFFFFFFF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6" fontId="3" fillId="2" borderId="0" xfId="0" applyNumberFormat="1" applyFont="1" applyFill="1" applyBorder="1"/>
    <xf numFmtId="165" fontId="3" fillId="2" borderId="0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" fontId="3" fillId="3" borderId="0" xfId="0" applyNumberFormat="1" applyFont="1" applyFill="1" applyBorder="1"/>
    <xf numFmtId="0" fontId="3" fillId="3" borderId="0" xfId="0" applyFont="1" applyFill="1" applyBorder="1"/>
    <xf numFmtId="1" fontId="3" fillId="0" borderId="0" xfId="0" applyNumberFormat="1" applyFont="1"/>
    <xf numFmtId="0" fontId="3" fillId="0" borderId="0" xfId="0" quotePrefix="1" applyFont="1" applyAlignment="1">
      <alignment horizontal="center"/>
    </xf>
    <xf numFmtId="0" fontId="3" fillId="2" borderId="0" xfId="0" applyFont="1" applyFill="1" applyBorder="1"/>
    <xf numFmtId="164" fontId="3" fillId="0" borderId="0" xfId="0" applyNumberFormat="1" applyFont="1"/>
    <xf numFmtId="5" fontId="3" fillId="0" borderId="0" xfId="0" applyNumberFormat="1" applyFont="1"/>
    <xf numFmtId="5" fontId="3" fillId="4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5" fontId="0" fillId="0" borderId="1" xfId="0" applyNumberFormat="1" applyBorder="1"/>
    <xf numFmtId="5" fontId="0" fillId="0" borderId="2" xfId="0" applyNumberFormat="1" applyBorder="1"/>
    <xf numFmtId="5" fontId="0" fillId="0" borderId="3" xfId="0" applyNumberFormat="1" applyBorder="1"/>
    <xf numFmtId="5" fontId="0" fillId="0" borderId="0" xfId="0" applyNumberFormat="1"/>
    <xf numFmtId="0" fontId="6" fillId="0" borderId="0" xfId="0" applyFont="1"/>
    <xf numFmtId="5" fontId="0" fillId="0" borderId="0" xfId="0" applyNumberFormat="1" applyFill="1" applyBorder="1"/>
    <xf numFmtId="0" fontId="3" fillId="0" borderId="0" xfId="1" applyFont="1"/>
    <xf numFmtId="5" fontId="3" fillId="4" borderId="0" xfId="1" applyNumberFormat="1" applyFont="1" applyFill="1" applyBorder="1"/>
    <xf numFmtId="5" fontId="3" fillId="0" borderId="0" xfId="1" applyNumberFormat="1" applyFont="1"/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1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Continuous"/>
    </xf>
    <xf numFmtId="0" fontId="3" fillId="2" borderId="0" xfId="1" applyFont="1" applyFill="1" applyBorder="1"/>
    <xf numFmtId="0" fontId="3" fillId="0" borderId="0" xfId="1" quotePrefix="1" applyFont="1" applyAlignment="1">
      <alignment horizontal="right"/>
    </xf>
    <xf numFmtId="0" fontId="3" fillId="3" borderId="0" xfId="1" applyFont="1" applyFill="1" applyBorder="1"/>
    <xf numFmtId="0" fontId="3" fillId="0" borderId="0" xfId="1" quotePrefix="1" applyFont="1" applyAlignment="1">
      <alignment horizontal="center"/>
    </xf>
    <xf numFmtId="1" fontId="3" fillId="3" borderId="0" xfId="1" applyNumberFormat="1" applyFont="1" applyFill="1" applyBorder="1"/>
    <xf numFmtId="0" fontId="3" fillId="0" borderId="0" xfId="1" applyFont="1" applyBorder="1" applyAlignment="1">
      <alignment horizontal="right"/>
    </xf>
    <xf numFmtId="1" fontId="3" fillId="0" borderId="0" xfId="1" applyNumberFormat="1" applyFont="1" applyBorder="1" applyAlignment="1">
      <alignment horizontal="right"/>
    </xf>
    <xf numFmtId="1" fontId="3" fillId="0" borderId="0" xfId="1" applyNumberFormat="1" applyFont="1" applyBorder="1"/>
    <xf numFmtId="0" fontId="2" fillId="0" borderId="0" xfId="1" applyFont="1" applyAlignment="1">
      <alignment horizontal="centerContinuous"/>
    </xf>
    <xf numFmtId="0" fontId="3" fillId="0" borderId="0" xfId="1" applyNumberFormat="1" applyFont="1"/>
    <xf numFmtId="6" fontId="3" fillId="2" borderId="0" xfId="1" applyNumberFormat="1" applyFont="1" applyFill="1" applyBorder="1"/>
    <xf numFmtId="165" fontId="3" fillId="2" borderId="0" xfId="1" applyNumberFormat="1" applyFont="1" applyFill="1" applyBorder="1" applyAlignment="1">
      <alignment horizontal="right"/>
    </xf>
    <xf numFmtId="0" fontId="2" fillId="0" borderId="0" xfId="1" applyFont="1"/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TotCost to Plant 1 capacity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STS_1!$A$5:$A$14</c:f>
              <c:numCache>
                <c:formatCode>General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</c:numCache>
            </c:numRef>
          </c:cat>
          <c:val>
            <c:numRef>
              <c:f>STS_1!$K$5:$K$14</c:f>
              <c:numCache>
                <c:formatCode>General</c:formatCode>
                <c:ptCount val="10"/>
                <c:pt idx="0">
                  <c:v>950000</c:v>
                </c:pt>
                <c:pt idx="1">
                  <c:v>936000</c:v>
                </c:pt>
                <c:pt idx="2">
                  <c:v>935000</c:v>
                </c:pt>
                <c:pt idx="3">
                  <c:v>894000</c:v>
                </c:pt>
                <c:pt idx="4">
                  <c:v>889000</c:v>
                </c:pt>
                <c:pt idx="5">
                  <c:v>857000</c:v>
                </c:pt>
                <c:pt idx="6">
                  <c:v>857000</c:v>
                </c:pt>
                <c:pt idx="7">
                  <c:v>854000</c:v>
                </c:pt>
                <c:pt idx="8">
                  <c:v>810000</c:v>
                </c:pt>
                <c:pt idx="9">
                  <c:v>810000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69968"/>
        <c:axId val="369975456"/>
      </c:lineChart>
      <c:catAx>
        <c:axId val="36996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Plant 1 capacity ($J$22)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975456"/>
        <c:crosses val="autoZero"/>
        <c:auto val="1"/>
        <c:lblAlgn val="ctr"/>
        <c:lblOffset val="100"/>
        <c:noMultiLvlLbl val="0"/>
      </c:catAx>
      <c:valAx>
        <c:axId val="36997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96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TotCost to Customer 2 demand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STS_2!$A$5:$A$15</c:f>
              <c:numCache>
                <c:formatCode>General</c:formatCode>
                <c:ptCount val="11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550</c:v>
                </c:pt>
                <c:pt idx="10">
                  <c:v>600</c:v>
                </c:pt>
              </c:numCache>
            </c:numRef>
          </c:cat>
          <c:val>
            <c:numRef>
              <c:f>STS_2!$K$5:$K$15</c:f>
              <c:numCache>
                <c:formatCode>General</c:formatCode>
                <c:ptCount val="11"/>
                <c:pt idx="0">
                  <c:v>751000</c:v>
                </c:pt>
                <c:pt idx="1">
                  <c:v>777500</c:v>
                </c:pt>
                <c:pt idx="2">
                  <c:v>804000</c:v>
                </c:pt>
                <c:pt idx="3">
                  <c:v>861000</c:v>
                </c:pt>
                <c:pt idx="4">
                  <c:v>889000</c:v>
                </c:pt>
                <c:pt idx="5">
                  <c:v>920000</c:v>
                </c:pt>
                <c:pt idx="6">
                  <c:v>947000</c:v>
                </c:pt>
                <c:pt idx="7">
                  <c:v>1014000</c:v>
                </c:pt>
                <c:pt idx="8">
                  <c:v>1045000</c:v>
                </c:pt>
                <c:pt idx="9">
                  <c:v>1073000</c:v>
                </c:pt>
                <c:pt idx="10">
                  <c:v>1101000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977416"/>
        <c:axId val="369965264"/>
      </c:lineChart>
      <c:catAx>
        <c:axId val="36997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Customer 2 demand ($D$39)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9965264"/>
        <c:crosses val="autoZero"/>
        <c:auto val="1"/>
        <c:lblAlgn val="ctr"/>
        <c:lblOffset val="100"/>
        <c:noMultiLvlLbl val="0"/>
      </c:catAx>
      <c:valAx>
        <c:axId val="36996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9977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17</xdr:row>
      <xdr:rowOff>76200</xdr:rowOff>
    </xdr:from>
    <xdr:to>
      <xdr:col>18</xdr:col>
      <xdr:colOff>0</xdr:colOff>
      <xdr:row>35</xdr:row>
      <xdr:rowOff>19050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3</xdr:row>
      <xdr:rowOff>1905</xdr:rowOff>
    </xdr:from>
    <xdr:to>
      <xdr:col>16</xdr:col>
      <xdr:colOff>7620</xdr:colOff>
      <xdr:row>5</xdr:row>
      <xdr:rowOff>137160</xdr:rowOff>
    </xdr:to>
    <xdr:sp macro="" textlink="">
      <xdr:nvSpPr>
        <xdr:cNvPr id="3" name="TextBox 2"/>
        <xdr:cNvSpPr txBox="1"/>
      </xdr:nvSpPr>
      <xdr:spPr>
        <a:xfrm>
          <a:off x="7322820" y="550545"/>
          <a:ext cx="2438400" cy="904875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8</xdr:col>
      <xdr:colOff>167640</xdr:colOff>
      <xdr:row>9</xdr:row>
      <xdr:rowOff>68580</xdr:rowOff>
    </xdr:to>
    <xdr:sp macro="" textlink="">
      <xdr:nvSpPr>
        <xdr:cNvPr id="4" name="TextBox 3"/>
        <xdr:cNvSpPr txBox="1"/>
      </xdr:nvSpPr>
      <xdr:spPr>
        <a:xfrm>
          <a:off x="2438400" y="1318260"/>
          <a:ext cx="2606040" cy="8001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total cost can never increase as capacity increases, but its decrease is irregular due to the binary constraints.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18</xdr:col>
      <xdr:colOff>0</xdr:colOff>
      <xdr:row>31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66675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0</xdr:colOff>
      <xdr:row>6</xdr:row>
      <xdr:rowOff>0</xdr:rowOff>
    </xdr:from>
    <xdr:to>
      <xdr:col>7</xdr:col>
      <xdr:colOff>396240</xdr:colOff>
      <xdr:row>11</xdr:row>
      <xdr:rowOff>53340</xdr:rowOff>
    </xdr:to>
    <xdr:sp macro="" textlink="">
      <xdr:nvSpPr>
        <xdr:cNvPr id="4" name="TextBox 3"/>
        <xdr:cNvSpPr txBox="1"/>
      </xdr:nvSpPr>
      <xdr:spPr>
        <a:xfrm>
          <a:off x="2575560" y="1455420"/>
          <a:ext cx="2225040" cy="9677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total cost can never decrease as demand increases, but its increase is irregular due to the binary constraints.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46"/>
  <sheetViews>
    <sheetView tabSelected="1" workbookViewId="0"/>
  </sheetViews>
  <sheetFormatPr defaultColWidth="9.109375" defaultRowHeight="14.4" x14ac:dyDescent="0.3"/>
  <cols>
    <col min="1" max="1" width="27.33203125" style="2" customWidth="1"/>
    <col min="2" max="2" width="11.88671875" style="2" bestFit="1" customWidth="1"/>
    <col min="3" max="3" width="9.109375" style="2"/>
    <col min="4" max="4" width="11.5546875" style="2" customWidth="1"/>
    <col min="5" max="5" width="9.109375" style="2"/>
    <col min="6" max="6" width="8.88671875" style="2" customWidth="1"/>
    <col min="7" max="7" width="10.109375" style="2" customWidth="1"/>
    <col min="8" max="9" width="19.109375" style="2" bestFit="1" customWidth="1"/>
    <col min="10" max="10" width="16" style="2" customWidth="1"/>
    <col min="11" max="11" width="13.109375" style="2" customWidth="1"/>
    <col min="12" max="12" width="13.88671875" style="2" customWidth="1"/>
    <col min="13" max="16384" width="9.109375" style="2"/>
  </cols>
  <sheetData>
    <row r="1" spans="1:17" x14ac:dyDescent="0.3">
      <c r="A1" s="1" t="s">
        <v>81</v>
      </c>
      <c r="J1" s="1" t="s">
        <v>20</v>
      </c>
      <c r="P1" s="1"/>
    </row>
    <row r="2" spans="1:17" x14ac:dyDescent="0.3">
      <c r="J2" s="3" t="s">
        <v>21</v>
      </c>
      <c r="K2" s="3" t="s">
        <v>38</v>
      </c>
      <c r="P2" s="4"/>
      <c r="Q2" s="5"/>
    </row>
    <row r="3" spans="1:17" x14ac:dyDescent="0.3">
      <c r="A3" s="5" t="s">
        <v>0</v>
      </c>
      <c r="J3" s="3" t="s">
        <v>22</v>
      </c>
      <c r="K3" s="3" t="s">
        <v>39</v>
      </c>
      <c r="P3" s="4"/>
      <c r="Q3" s="5"/>
    </row>
    <row r="4" spans="1:17" x14ac:dyDescent="0.3">
      <c r="C4" s="6" t="s">
        <v>1</v>
      </c>
      <c r="D4" s="6"/>
      <c r="E4" s="7"/>
      <c r="J4" s="3" t="s">
        <v>23</v>
      </c>
      <c r="K4" s="3" t="s">
        <v>40</v>
      </c>
      <c r="P4" s="4"/>
      <c r="Q4" s="5"/>
    </row>
    <row r="5" spans="1:17" x14ac:dyDescent="0.3">
      <c r="C5" s="2">
        <v>1</v>
      </c>
      <c r="D5" s="2">
        <v>2</v>
      </c>
      <c r="E5" s="2">
        <v>3</v>
      </c>
      <c r="G5" s="8" t="s">
        <v>2</v>
      </c>
      <c r="J5" s="3" t="s">
        <v>24</v>
      </c>
      <c r="K5" s="3" t="s">
        <v>41</v>
      </c>
      <c r="P5" s="4"/>
      <c r="Q5" s="5"/>
    </row>
    <row r="6" spans="1:17" x14ac:dyDescent="0.3">
      <c r="A6" s="2" t="s">
        <v>3</v>
      </c>
      <c r="B6" s="2">
        <v>1</v>
      </c>
      <c r="C6" s="9">
        <v>600</v>
      </c>
      <c r="D6" s="9">
        <v>700</v>
      </c>
      <c r="E6" s="9">
        <v>500</v>
      </c>
      <c r="G6" s="10">
        <v>25000</v>
      </c>
      <c r="J6" s="3" t="s">
        <v>25</v>
      </c>
      <c r="K6" s="3" t="s">
        <v>42</v>
      </c>
      <c r="P6" s="4"/>
      <c r="Q6" s="5"/>
    </row>
    <row r="7" spans="1:17" x14ac:dyDescent="0.3">
      <c r="B7" s="2">
        <v>2</v>
      </c>
      <c r="C7" s="9">
        <v>700</v>
      </c>
      <c r="D7" s="9">
        <v>500</v>
      </c>
      <c r="E7" s="9">
        <v>700</v>
      </c>
      <c r="G7" s="10">
        <v>35000</v>
      </c>
      <c r="J7" s="3" t="s">
        <v>26</v>
      </c>
      <c r="K7" s="3" t="s">
        <v>43</v>
      </c>
      <c r="P7" s="4"/>
      <c r="Q7" s="5"/>
    </row>
    <row r="8" spans="1:17" x14ac:dyDescent="0.3">
      <c r="B8" s="2">
        <v>3</v>
      </c>
      <c r="C8" s="9">
        <v>800</v>
      </c>
      <c r="D8" s="9">
        <v>400</v>
      </c>
      <c r="E8" s="9">
        <v>900</v>
      </c>
      <c r="G8" s="10">
        <v>40000</v>
      </c>
      <c r="J8" s="3" t="s">
        <v>27</v>
      </c>
      <c r="K8" s="3" t="s">
        <v>44</v>
      </c>
      <c r="P8" s="4"/>
      <c r="Q8" s="5"/>
    </row>
    <row r="9" spans="1:17" x14ac:dyDescent="0.3">
      <c r="B9" s="2">
        <v>4</v>
      </c>
      <c r="C9" s="9">
        <v>500</v>
      </c>
      <c r="D9" s="9">
        <v>600</v>
      </c>
      <c r="E9" s="9">
        <v>700</v>
      </c>
      <c r="G9" s="10">
        <v>50000</v>
      </c>
      <c r="J9" s="3" t="s">
        <v>28</v>
      </c>
      <c r="K9" s="3" t="s">
        <v>45</v>
      </c>
      <c r="P9" s="4"/>
      <c r="Q9" s="5"/>
    </row>
    <row r="10" spans="1:17" x14ac:dyDescent="0.3">
      <c r="B10" s="2">
        <v>5</v>
      </c>
      <c r="C10" s="9">
        <v>700</v>
      </c>
      <c r="D10" s="9">
        <v>600</v>
      </c>
      <c r="E10" s="9">
        <v>500</v>
      </c>
      <c r="G10" s="10">
        <v>40000</v>
      </c>
      <c r="J10" s="3" t="s">
        <v>29</v>
      </c>
      <c r="K10" s="3" t="s">
        <v>46</v>
      </c>
      <c r="P10" s="4"/>
      <c r="Q10" s="5"/>
    </row>
    <row r="11" spans="1:17" x14ac:dyDescent="0.3">
      <c r="J11" s="3" t="s">
        <v>30</v>
      </c>
      <c r="K11" s="3" t="s">
        <v>47</v>
      </c>
      <c r="P11" s="4"/>
      <c r="Q11" s="5"/>
    </row>
    <row r="12" spans="1:17" x14ac:dyDescent="0.3">
      <c r="A12" s="5" t="s">
        <v>4</v>
      </c>
      <c r="J12" s="3" t="s">
        <v>31</v>
      </c>
      <c r="K12" s="3" t="s">
        <v>48</v>
      </c>
      <c r="P12" s="4"/>
      <c r="Q12" s="5"/>
    </row>
    <row r="13" spans="1:17" x14ac:dyDescent="0.3">
      <c r="C13" s="6" t="s">
        <v>5</v>
      </c>
      <c r="D13" s="6"/>
      <c r="E13" s="6"/>
      <c r="J13" s="3" t="s">
        <v>32</v>
      </c>
      <c r="K13" s="3" t="s">
        <v>49</v>
      </c>
      <c r="P13" s="4"/>
      <c r="Q13" s="5"/>
    </row>
    <row r="14" spans="1:17" x14ac:dyDescent="0.3">
      <c r="C14" s="2">
        <v>1</v>
      </c>
      <c r="D14" s="2">
        <v>2</v>
      </c>
      <c r="E14" s="2">
        <v>3</v>
      </c>
      <c r="F14" s="2">
        <v>4</v>
      </c>
      <c r="H14" s="8" t="s">
        <v>2</v>
      </c>
      <c r="J14" s="3" t="s">
        <v>33</v>
      </c>
      <c r="K14" s="3" t="s">
        <v>50</v>
      </c>
      <c r="P14" s="4"/>
      <c r="Q14" s="5"/>
    </row>
    <row r="15" spans="1:17" x14ac:dyDescent="0.3">
      <c r="A15" s="2" t="s">
        <v>1</v>
      </c>
      <c r="B15" s="2">
        <v>1</v>
      </c>
      <c r="C15" s="9">
        <v>60</v>
      </c>
      <c r="D15" s="9">
        <v>80</v>
      </c>
      <c r="E15" s="9">
        <v>40</v>
      </c>
      <c r="F15" s="9">
        <v>70</v>
      </c>
      <c r="H15" s="9">
        <v>30000</v>
      </c>
      <c r="P15" s="4"/>
      <c r="Q15" s="5"/>
    </row>
    <row r="16" spans="1:17" x14ac:dyDescent="0.3">
      <c r="B16" s="2">
        <v>2</v>
      </c>
      <c r="C16" s="9">
        <v>70</v>
      </c>
      <c r="D16" s="9">
        <v>40</v>
      </c>
      <c r="E16" s="9">
        <v>60</v>
      </c>
      <c r="F16" s="9">
        <v>80</v>
      </c>
      <c r="H16" s="9">
        <v>40000</v>
      </c>
      <c r="P16" s="4"/>
      <c r="Q16" s="5"/>
    </row>
    <row r="17" spans="1:17" x14ac:dyDescent="0.3">
      <c r="B17" s="2">
        <v>3</v>
      </c>
      <c r="C17" s="9">
        <v>50</v>
      </c>
      <c r="D17" s="9">
        <v>50</v>
      </c>
      <c r="E17" s="9">
        <v>50</v>
      </c>
      <c r="F17" s="9">
        <v>50</v>
      </c>
      <c r="H17" s="9">
        <v>30000</v>
      </c>
      <c r="P17" s="4"/>
      <c r="Q17" s="5"/>
    </row>
    <row r="18" spans="1:17" x14ac:dyDescent="0.3">
      <c r="P18" s="4"/>
      <c r="Q18" s="5"/>
    </row>
    <row r="19" spans="1:17" x14ac:dyDescent="0.3">
      <c r="A19" t="s">
        <v>59</v>
      </c>
      <c r="P19" s="4"/>
      <c r="Q19" s="5"/>
    </row>
    <row r="20" spans="1:17" x14ac:dyDescent="0.3">
      <c r="C20" s="6" t="s">
        <v>1</v>
      </c>
      <c r="D20" s="6"/>
      <c r="E20" s="7"/>
      <c r="P20" s="4"/>
      <c r="Q20" s="5"/>
    </row>
    <row r="21" spans="1:17" x14ac:dyDescent="0.3">
      <c r="C21" s="2">
        <v>1</v>
      </c>
      <c r="D21" s="2">
        <v>2</v>
      </c>
      <c r="E21" s="2">
        <v>3</v>
      </c>
      <c r="F21" s="11" t="s">
        <v>6</v>
      </c>
      <c r="H21" s="8" t="s">
        <v>7</v>
      </c>
      <c r="I21" s="8" t="s">
        <v>51</v>
      </c>
      <c r="J21" s="11" t="s">
        <v>8</v>
      </c>
      <c r="P21" s="4"/>
      <c r="Q21" s="5"/>
    </row>
    <row r="22" spans="1:17" x14ac:dyDescent="0.3">
      <c r="A22" s="2" t="s">
        <v>3</v>
      </c>
      <c r="B22" s="2">
        <v>1</v>
      </c>
      <c r="C22" s="12">
        <v>0</v>
      </c>
      <c r="D22" s="13">
        <v>0</v>
      </c>
      <c r="E22" s="13">
        <v>499.99999999999989</v>
      </c>
      <c r="F22" s="14">
        <f>SUM(C22:E22)</f>
        <v>499.99999999999989</v>
      </c>
      <c r="G22" s="15" t="s">
        <v>9</v>
      </c>
      <c r="H22" s="14">
        <f>I22*J22</f>
        <v>500</v>
      </c>
      <c r="I22" s="12">
        <v>1</v>
      </c>
      <c r="J22" s="16">
        <v>500</v>
      </c>
      <c r="P22" s="4"/>
      <c r="Q22" s="5"/>
    </row>
    <row r="23" spans="1:17" x14ac:dyDescent="0.3">
      <c r="B23" s="2">
        <v>2</v>
      </c>
      <c r="C23" s="13">
        <v>0</v>
      </c>
      <c r="D23" s="12">
        <v>-2.775557561562891E-14</v>
      </c>
      <c r="E23" s="13">
        <v>0</v>
      </c>
      <c r="F23" s="14">
        <f>SUM(C23:E23)</f>
        <v>-2.775557561562891E-14</v>
      </c>
      <c r="G23" s="15" t="s">
        <v>9</v>
      </c>
      <c r="H23" s="2">
        <f>I23*J23</f>
        <v>0</v>
      </c>
      <c r="I23" s="13">
        <v>0</v>
      </c>
      <c r="J23" s="16">
        <v>200</v>
      </c>
      <c r="P23" s="4"/>
      <c r="Q23" s="5"/>
    </row>
    <row r="24" spans="1:17" x14ac:dyDescent="0.3">
      <c r="B24" s="2">
        <v>3</v>
      </c>
      <c r="C24" s="13">
        <v>0</v>
      </c>
      <c r="D24" s="12">
        <v>4.2579705450407346E-7</v>
      </c>
      <c r="E24" s="12">
        <v>0</v>
      </c>
      <c r="F24" s="14">
        <f>SUM(C24:E24)</f>
        <v>4.2579705450407346E-7</v>
      </c>
      <c r="G24" s="15" t="s">
        <v>9</v>
      </c>
      <c r="H24" s="14">
        <f>I24*J24</f>
        <v>4.2579706427403607E-7</v>
      </c>
      <c r="I24" s="12">
        <v>1.4193235475801202E-9</v>
      </c>
      <c r="J24" s="16">
        <v>300</v>
      </c>
      <c r="P24" s="4"/>
      <c r="Q24" s="5"/>
    </row>
    <row r="25" spans="1:17" x14ac:dyDescent="0.3">
      <c r="B25" s="2">
        <v>4</v>
      </c>
      <c r="C25" s="12">
        <v>400.00000000007719</v>
      </c>
      <c r="D25" s="13">
        <v>0</v>
      </c>
      <c r="E25" s="13">
        <v>0</v>
      </c>
      <c r="F25" s="14">
        <f>SUM(C25:E25)</f>
        <v>400.00000000007719</v>
      </c>
      <c r="G25" s="15" t="s">
        <v>9</v>
      </c>
      <c r="H25" s="14">
        <f>I25*J25</f>
        <v>400</v>
      </c>
      <c r="I25" s="12">
        <v>1</v>
      </c>
      <c r="J25" s="16">
        <v>400</v>
      </c>
      <c r="P25" s="4"/>
      <c r="Q25" s="5"/>
    </row>
    <row r="26" spans="1:17" x14ac:dyDescent="0.3">
      <c r="B26" s="2">
        <v>5</v>
      </c>
      <c r="C26" s="13">
        <v>0</v>
      </c>
      <c r="D26" s="12">
        <v>0</v>
      </c>
      <c r="E26" s="12">
        <v>399.99999999996572</v>
      </c>
      <c r="F26" s="2">
        <f>SUM(C26:E26)</f>
        <v>399.99999999996572</v>
      </c>
      <c r="G26" s="15" t="s">
        <v>9</v>
      </c>
      <c r="H26" s="2">
        <f>I26*J26</f>
        <v>400</v>
      </c>
      <c r="I26" s="13">
        <v>1</v>
      </c>
      <c r="J26" s="16">
        <v>400</v>
      </c>
      <c r="P26" s="4"/>
      <c r="Q26" s="5"/>
    </row>
    <row r="27" spans="1:17" x14ac:dyDescent="0.3">
      <c r="B27" s="2" t="s">
        <v>10</v>
      </c>
      <c r="C27" s="14">
        <f>SUM(C22:C26)</f>
        <v>400.00000000007719</v>
      </c>
      <c r="D27" s="14">
        <f>SUM(D22:D26)</f>
        <v>4.2579702674849784E-7</v>
      </c>
      <c r="E27" s="14">
        <f>SUM(E22:E26)</f>
        <v>899.99999999996567</v>
      </c>
      <c r="P27" s="4"/>
      <c r="Q27" s="5"/>
    </row>
    <row r="28" spans="1:17" x14ac:dyDescent="0.3">
      <c r="C28" s="8" t="s">
        <v>11</v>
      </c>
      <c r="D28" s="8" t="s">
        <v>11</v>
      </c>
      <c r="E28" s="8" t="s">
        <v>11</v>
      </c>
      <c r="P28" s="4"/>
      <c r="Q28" s="5"/>
    </row>
    <row r="29" spans="1:17" x14ac:dyDescent="0.3">
      <c r="B29" s="2" t="s">
        <v>6</v>
      </c>
      <c r="C29" s="14">
        <f>G34</f>
        <v>399.99999995238795</v>
      </c>
      <c r="D29" s="14">
        <f>G35</f>
        <v>4.2605523731253925E-7</v>
      </c>
      <c r="E29" s="14">
        <f>G36</f>
        <v>900.00000075762682</v>
      </c>
      <c r="P29" s="4"/>
      <c r="Q29" s="5"/>
    </row>
    <row r="30" spans="1:17" x14ac:dyDescent="0.3">
      <c r="C30" s="14"/>
      <c r="D30" s="14"/>
      <c r="E30" s="14"/>
      <c r="P30" s="4"/>
      <c r="Q30" s="5"/>
    </row>
    <row r="31" spans="1:17" x14ac:dyDescent="0.3">
      <c r="A31" t="s">
        <v>60</v>
      </c>
      <c r="P31" s="4"/>
      <c r="Q31" s="5"/>
    </row>
    <row r="32" spans="1:17" x14ac:dyDescent="0.3">
      <c r="C32" s="6" t="s">
        <v>5</v>
      </c>
      <c r="D32" s="6"/>
      <c r="E32" s="6"/>
      <c r="F32" s="6"/>
      <c r="P32" s="4"/>
      <c r="Q32" s="5"/>
    </row>
    <row r="33" spans="1:17" x14ac:dyDescent="0.3">
      <c r="C33" s="2">
        <v>1</v>
      </c>
      <c r="D33" s="2">
        <v>2</v>
      </c>
      <c r="E33" s="2">
        <v>3</v>
      </c>
      <c r="F33" s="2">
        <v>4</v>
      </c>
      <c r="G33" s="11" t="s">
        <v>6</v>
      </c>
      <c r="I33" s="8" t="s">
        <v>7</v>
      </c>
      <c r="J33" s="8" t="s">
        <v>52</v>
      </c>
      <c r="K33" s="8" t="s">
        <v>12</v>
      </c>
      <c r="P33" s="4"/>
      <c r="Q33" s="5"/>
    </row>
    <row r="34" spans="1:17" x14ac:dyDescent="0.3">
      <c r="A34" s="2" t="s">
        <v>1</v>
      </c>
      <c r="B34" s="2">
        <v>1</v>
      </c>
      <c r="C34" s="12">
        <v>149.99999995238798</v>
      </c>
      <c r="D34" s="12">
        <v>0</v>
      </c>
      <c r="E34" s="12">
        <v>249.99999999999997</v>
      </c>
      <c r="F34" s="12">
        <v>0</v>
      </c>
      <c r="G34" s="14">
        <f>SUM(C34:F34)</f>
        <v>399.99999995238795</v>
      </c>
      <c r="H34" s="15" t="s">
        <v>9</v>
      </c>
      <c r="I34" s="14">
        <f>J34*K34</f>
        <v>1300</v>
      </c>
      <c r="J34" s="13">
        <v>1</v>
      </c>
      <c r="K34" s="2">
        <f>SUM(C$39:F$39)</f>
        <v>1300</v>
      </c>
      <c r="P34" s="4"/>
      <c r="Q34" s="5"/>
    </row>
    <row r="35" spans="1:17" x14ac:dyDescent="0.3">
      <c r="B35" s="2">
        <v>2</v>
      </c>
      <c r="C35" s="12">
        <v>0</v>
      </c>
      <c r="D35" s="12">
        <v>4.2605523731253925E-7</v>
      </c>
      <c r="E35" s="12">
        <v>0</v>
      </c>
      <c r="F35" s="12">
        <v>0</v>
      </c>
      <c r="G35" s="14">
        <f>SUM(C35:F35)</f>
        <v>4.2605523731253925E-7</v>
      </c>
      <c r="H35" s="15" t="s">
        <v>9</v>
      </c>
      <c r="I35" s="14">
        <f>J35*K35</f>
        <v>4.2545603706756197E-7</v>
      </c>
      <c r="J35" s="12">
        <v>3.2727387466735536E-10</v>
      </c>
      <c r="K35" s="2">
        <f>SUM(C$39:F$39)</f>
        <v>1300</v>
      </c>
      <c r="P35" s="4"/>
      <c r="Q35" s="5"/>
    </row>
    <row r="36" spans="1:17" x14ac:dyDescent="0.3">
      <c r="B36" s="2">
        <v>3</v>
      </c>
      <c r="C36" s="12">
        <v>250.00000042626942</v>
      </c>
      <c r="D36" s="12">
        <v>300.00000033135734</v>
      </c>
      <c r="E36" s="12">
        <v>0</v>
      </c>
      <c r="F36" s="12">
        <v>350.00000000000006</v>
      </c>
      <c r="G36" s="14">
        <f>SUM(C36:F36)</f>
        <v>900.00000075762682</v>
      </c>
      <c r="H36" s="15" t="s">
        <v>9</v>
      </c>
      <c r="I36" s="14">
        <f>J36*K36</f>
        <v>1300</v>
      </c>
      <c r="J36" s="13">
        <v>1</v>
      </c>
      <c r="K36" s="2">
        <f>SUM(C$39:F$39)</f>
        <v>1300</v>
      </c>
    </row>
    <row r="37" spans="1:17" x14ac:dyDescent="0.3">
      <c r="B37" s="2" t="s">
        <v>10</v>
      </c>
      <c r="C37" s="2">
        <f>SUM(C34:C36)</f>
        <v>400.00000037865743</v>
      </c>
      <c r="D37" s="14">
        <f>SUM(D34:D36)</f>
        <v>300.00000075741258</v>
      </c>
      <c r="E37" s="2">
        <f>SUM(E34:E36)</f>
        <v>249.99999999999997</v>
      </c>
      <c r="F37" s="17">
        <f>SUM(F34:F36)</f>
        <v>350.00000000000006</v>
      </c>
    </row>
    <row r="38" spans="1:17" x14ac:dyDescent="0.3">
      <c r="C38" s="11" t="s">
        <v>13</v>
      </c>
      <c r="D38" s="11" t="s">
        <v>13</v>
      </c>
      <c r="E38" s="11" t="s">
        <v>13</v>
      </c>
      <c r="F38" s="11" t="s">
        <v>13</v>
      </c>
    </row>
    <row r="39" spans="1:17" x14ac:dyDescent="0.3">
      <c r="B39" s="2" t="s">
        <v>14</v>
      </c>
      <c r="C39" s="16">
        <v>400</v>
      </c>
      <c r="D39" s="16">
        <v>300</v>
      </c>
      <c r="E39" s="16">
        <v>250</v>
      </c>
      <c r="F39" s="16">
        <v>350</v>
      </c>
    </row>
    <row r="41" spans="1:17" x14ac:dyDescent="0.3">
      <c r="A41" t="s">
        <v>58</v>
      </c>
    </row>
    <row r="42" spans="1:17" x14ac:dyDescent="0.3">
      <c r="A42" s="2" t="s">
        <v>15</v>
      </c>
      <c r="B42" s="18">
        <f>SUMPRODUCT(C6:E10,C22:E26)</f>
        <v>650000.00017034018</v>
      </c>
    </row>
    <row r="43" spans="1:17" x14ac:dyDescent="0.3">
      <c r="A43" s="2" t="s">
        <v>16</v>
      </c>
      <c r="B43" s="18">
        <f>SUMPRODUCT(C15:F17,C34:F36)</f>
        <v>64000.000052066825</v>
      </c>
    </row>
    <row r="44" spans="1:17" x14ac:dyDescent="0.3">
      <c r="A44" s="2" t="s">
        <v>17</v>
      </c>
      <c r="B44" s="18">
        <f>SUMPRODUCT(G6:G10,I22:I26)</f>
        <v>115000.00005677294</v>
      </c>
    </row>
    <row r="45" spans="1:17" x14ac:dyDescent="0.3">
      <c r="A45" s="2" t="s">
        <v>18</v>
      </c>
      <c r="B45" s="18">
        <f>SUMPRODUCT(H15:H17,J34:J36)</f>
        <v>60000.000013090954</v>
      </c>
    </row>
    <row r="46" spans="1:17" x14ac:dyDescent="0.3">
      <c r="A46" s="2" t="s">
        <v>19</v>
      </c>
      <c r="B46" s="19">
        <f>SUM(B42:B45)</f>
        <v>889000.00029227091</v>
      </c>
    </row>
  </sheetData>
  <phoneticPr fontId="0" type="noConversion"/>
  <printOptions headings="1" gridLines="1" gridLinesSet="0"/>
  <pageMargins left="0.75" right="0.75" top="1" bottom="1" header="0.5" footer="0.5"/>
  <pageSetup scale="65" orientation="portrait" horizontalDpi="300" verticalDpi="300" r:id="rId1"/>
  <headerFooter alignWithMargins="0">
    <oddFooter>&amp;CProblem 5.44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36</v>
      </c>
    </row>
    <row r="3" spans="1:2" x14ac:dyDescent="0.3">
      <c r="A3">
        <v>1</v>
      </c>
    </row>
    <row r="4" spans="1:2" x14ac:dyDescent="0.3">
      <c r="A4">
        <v>1</v>
      </c>
    </row>
    <row r="5" spans="1:2" x14ac:dyDescent="0.3">
      <c r="A5">
        <v>6</v>
      </c>
    </row>
    <row r="6" spans="1:2" x14ac:dyDescent="0.3">
      <c r="A6">
        <v>0.5</v>
      </c>
    </row>
    <row r="8" spans="1:2" x14ac:dyDescent="0.3">
      <c r="A8" s="20"/>
      <c r="B8" s="20"/>
    </row>
    <row r="9" spans="1:2" x14ac:dyDescent="0.3">
      <c r="A9" t="s">
        <v>34</v>
      </c>
    </row>
    <row r="10" spans="1:2" x14ac:dyDescent="0.3">
      <c r="A10" t="s">
        <v>56</v>
      </c>
    </row>
    <row r="15" spans="1:2" x14ac:dyDescent="0.3">
      <c r="B15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16"/>
  <sheetViews>
    <sheetView workbookViewId="0"/>
  </sheetViews>
  <sheetFormatPr defaultRowHeight="14.4" x14ac:dyDescent="0.3"/>
  <sheetData>
    <row r="1" spans="1:11" x14ac:dyDescent="0.3">
      <c r="A1" s="21" t="s">
        <v>53</v>
      </c>
      <c r="K1" s="25" t="str">
        <f>CONCATENATE("Sensitivity of ",$K$4," to ","Plant 1 capacity")</f>
        <v>Sensitivity of TotCost to Plant 1 capacity</v>
      </c>
    </row>
    <row r="3" spans="1:11" x14ac:dyDescent="0.3">
      <c r="A3" t="s">
        <v>54</v>
      </c>
      <c r="K3" t="s">
        <v>55</v>
      </c>
    </row>
    <row r="4" spans="1:11" ht="46.2" x14ac:dyDescent="0.3">
      <c r="B4" s="23" t="s">
        <v>29</v>
      </c>
      <c r="C4" s="23" t="s">
        <v>35</v>
      </c>
      <c r="J4" s="25">
        <f>MATCH($K$4,OutputAddresses,0)</f>
        <v>1</v>
      </c>
      <c r="K4" s="24" t="s">
        <v>29</v>
      </c>
    </row>
    <row r="5" spans="1:11" x14ac:dyDescent="0.3">
      <c r="A5" s="22">
        <v>100</v>
      </c>
      <c r="B5" s="26">
        <v>950000</v>
      </c>
      <c r="C5" s="23"/>
      <c r="K5">
        <f>INDEX(OutputValues,1,$J$4)</f>
        <v>950000</v>
      </c>
    </row>
    <row r="6" spans="1:11" x14ac:dyDescent="0.3">
      <c r="A6" s="22">
        <v>200</v>
      </c>
      <c r="B6" s="27">
        <v>936000</v>
      </c>
      <c r="C6" s="29">
        <f t="shared" ref="C6:C14" si="0">B5-B6</f>
        <v>14000</v>
      </c>
      <c r="K6">
        <f>INDEX(OutputValues,2,$J$4)</f>
        <v>936000</v>
      </c>
    </row>
    <row r="7" spans="1:11" x14ac:dyDescent="0.3">
      <c r="A7" s="22">
        <v>300</v>
      </c>
      <c r="B7" s="27">
        <v>935000</v>
      </c>
      <c r="C7" s="29">
        <f t="shared" si="0"/>
        <v>1000</v>
      </c>
      <c r="K7">
        <f>INDEX(OutputValues,3,$J$4)</f>
        <v>935000</v>
      </c>
    </row>
    <row r="8" spans="1:11" x14ac:dyDescent="0.3">
      <c r="A8" s="22">
        <v>400</v>
      </c>
      <c r="B8" s="27">
        <v>894000</v>
      </c>
      <c r="C8" s="29">
        <f t="shared" si="0"/>
        <v>41000</v>
      </c>
      <c r="K8">
        <f>INDEX(OutputValues,4,$J$4)</f>
        <v>894000</v>
      </c>
    </row>
    <row r="9" spans="1:11" x14ac:dyDescent="0.3">
      <c r="A9" s="22">
        <v>500</v>
      </c>
      <c r="B9" s="27">
        <v>889000</v>
      </c>
      <c r="C9" s="29">
        <f t="shared" si="0"/>
        <v>5000</v>
      </c>
      <c r="K9">
        <f>INDEX(OutputValues,5,$J$4)</f>
        <v>889000</v>
      </c>
    </row>
    <row r="10" spans="1:11" x14ac:dyDescent="0.3">
      <c r="A10" s="22">
        <v>600</v>
      </c>
      <c r="B10" s="27">
        <v>857000</v>
      </c>
      <c r="C10" s="29">
        <f t="shared" si="0"/>
        <v>32000</v>
      </c>
      <c r="K10">
        <f>INDEX(OutputValues,6,$J$4)</f>
        <v>857000</v>
      </c>
    </row>
    <row r="11" spans="1:11" x14ac:dyDescent="0.3">
      <c r="A11" s="22">
        <v>700</v>
      </c>
      <c r="B11" s="27">
        <v>857000</v>
      </c>
      <c r="C11" s="29">
        <f t="shared" si="0"/>
        <v>0</v>
      </c>
      <c r="K11">
        <f>INDEX(OutputValues,7,$J$4)</f>
        <v>857000</v>
      </c>
    </row>
    <row r="12" spans="1:11" x14ac:dyDescent="0.3">
      <c r="A12" s="22">
        <v>800</v>
      </c>
      <c r="B12" s="27">
        <v>854000</v>
      </c>
      <c r="C12" s="29">
        <f t="shared" si="0"/>
        <v>3000</v>
      </c>
      <c r="K12">
        <f>INDEX(OutputValues,8,$J$4)</f>
        <v>854000</v>
      </c>
    </row>
    <row r="13" spans="1:11" x14ac:dyDescent="0.3">
      <c r="A13" s="22">
        <v>900</v>
      </c>
      <c r="B13" s="27">
        <v>810000</v>
      </c>
      <c r="C13" s="29">
        <f t="shared" si="0"/>
        <v>44000</v>
      </c>
      <c r="K13">
        <f>INDEX(OutputValues,9,$J$4)</f>
        <v>810000</v>
      </c>
    </row>
    <row r="14" spans="1:11" x14ac:dyDescent="0.3">
      <c r="A14" s="22">
        <v>1000</v>
      </c>
      <c r="B14" s="28">
        <v>810000</v>
      </c>
      <c r="C14" s="29">
        <f t="shared" si="0"/>
        <v>0</v>
      </c>
      <c r="K14">
        <f>INDEX(OutputValues,10,$J$4)</f>
        <v>810000</v>
      </c>
    </row>
    <row r="16" spans="1:11" x14ac:dyDescent="0.3">
      <c r="B16" s="31"/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5"/>
  <sheetViews>
    <sheetView workbookViewId="0"/>
  </sheetViews>
  <sheetFormatPr defaultRowHeight="14.4" x14ac:dyDescent="0.3"/>
  <cols>
    <col min="2" max="2" width="10.88671875" bestFit="1" customWidth="1"/>
  </cols>
  <sheetData>
    <row r="1" spans="1:11" x14ac:dyDescent="0.3">
      <c r="A1" s="1" t="s">
        <v>53</v>
      </c>
      <c r="K1" s="30" t="str">
        <f>CONCATENATE("Sensitivity of ",$K$4," to ","Customer 2 demand")</f>
        <v>Sensitivity of TotCost to Customer 2 demand</v>
      </c>
    </row>
    <row r="3" spans="1:11" x14ac:dyDescent="0.3">
      <c r="A3" t="s">
        <v>57</v>
      </c>
      <c r="K3" t="s">
        <v>55</v>
      </c>
    </row>
    <row r="4" spans="1:11" ht="42.6" x14ac:dyDescent="0.3">
      <c r="B4" s="23" t="s">
        <v>29</v>
      </c>
      <c r="C4" s="23" t="s">
        <v>37</v>
      </c>
      <c r="J4" s="30">
        <f>MATCH($K$4,OutputAddresses,0)</f>
        <v>1</v>
      </c>
      <c r="K4" s="24" t="s">
        <v>29</v>
      </c>
    </row>
    <row r="5" spans="1:11" x14ac:dyDescent="0.3">
      <c r="A5" s="22">
        <v>100</v>
      </c>
      <c r="B5" s="26">
        <v>751000</v>
      </c>
      <c r="C5" s="2"/>
      <c r="K5">
        <f>INDEX(OutputValues,1,$J$4)</f>
        <v>751000</v>
      </c>
    </row>
    <row r="6" spans="1:11" x14ac:dyDescent="0.3">
      <c r="A6" s="22">
        <v>150</v>
      </c>
      <c r="B6" s="27">
        <v>777500</v>
      </c>
      <c r="C6" s="18">
        <f>B6-B5</f>
        <v>26500</v>
      </c>
      <c r="K6">
        <f>INDEX(OutputValues,2,$J$4)</f>
        <v>777500</v>
      </c>
    </row>
    <row r="7" spans="1:11" x14ac:dyDescent="0.3">
      <c r="A7" s="22">
        <v>200</v>
      </c>
      <c r="B7" s="27">
        <v>804000</v>
      </c>
      <c r="C7" s="18">
        <f t="shared" ref="C7:C15" si="0">B7-B6</f>
        <v>26500</v>
      </c>
      <c r="K7">
        <f>INDEX(OutputValues,3,$J$4)</f>
        <v>804000</v>
      </c>
    </row>
    <row r="8" spans="1:11" x14ac:dyDescent="0.3">
      <c r="A8" s="22">
        <v>250</v>
      </c>
      <c r="B8" s="27">
        <v>861000</v>
      </c>
      <c r="C8" s="18">
        <f t="shared" si="0"/>
        <v>57000</v>
      </c>
      <c r="K8">
        <f>INDEX(OutputValues,4,$J$4)</f>
        <v>861000</v>
      </c>
    </row>
    <row r="9" spans="1:11" x14ac:dyDescent="0.3">
      <c r="A9" s="22">
        <v>300</v>
      </c>
      <c r="B9" s="27">
        <v>889000</v>
      </c>
      <c r="C9" s="18">
        <f t="shared" si="0"/>
        <v>28000</v>
      </c>
      <c r="K9">
        <f>INDEX(OutputValues,5,$J$4)</f>
        <v>889000</v>
      </c>
    </row>
    <row r="10" spans="1:11" x14ac:dyDescent="0.3">
      <c r="A10" s="22">
        <v>350</v>
      </c>
      <c r="B10" s="27">
        <v>920000</v>
      </c>
      <c r="C10" s="18">
        <f t="shared" si="0"/>
        <v>31000</v>
      </c>
      <c r="K10">
        <f>INDEX(OutputValues,6,$J$4)</f>
        <v>920000</v>
      </c>
    </row>
    <row r="11" spans="1:11" x14ac:dyDescent="0.3">
      <c r="A11" s="22">
        <v>400</v>
      </c>
      <c r="B11" s="27">
        <v>947000</v>
      </c>
      <c r="C11" s="18">
        <f t="shared" si="0"/>
        <v>27000</v>
      </c>
      <c r="K11">
        <f>INDEX(OutputValues,7,$J$4)</f>
        <v>947000</v>
      </c>
    </row>
    <row r="12" spans="1:11" x14ac:dyDescent="0.3">
      <c r="A12" s="22">
        <v>450</v>
      </c>
      <c r="B12" s="27">
        <v>1014000</v>
      </c>
      <c r="C12" s="18">
        <f t="shared" si="0"/>
        <v>67000</v>
      </c>
      <c r="K12">
        <f>INDEX(OutputValues,8,$J$4)</f>
        <v>1014000</v>
      </c>
    </row>
    <row r="13" spans="1:11" x14ac:dyDescent="0.3">
      <c r="A13" s="22">
        <v>500</v>
      </c>
      <c r="B13" s="27">
        <v>1045000</v>
      </c>
      <c r="C13" s="18">
        <f t="shared" si="0"/>
        <v>31000</v>
      </c>
      <c r="K13">
        <f>INDEX(OutputValues,9,$J$4)</f>
        <v>1045000</v>
      </c>
    </row>
    <row r="14" spans="1:11" x14ac:dyDescent="0.3">
      <c r="A14" s="22">
        <v>550</v>
      </c>
      <c r="B14" s="27">
        <v>1073000</v>
      </c>
      <c r="C14" s="18">
        <f t="shared" si="0"/>
        <v>28000</v>
      </c>
      <c r="K14">
        <f>INDEX(OutputValues,10,$J$4)</f>
        <v>1073000</v>
      </c>
    </row>
    <row r="15" spans="1:11" x14ac:dyDescent="0.3">
      <c r="A15" s="22">
        <v>600</v>
      </c>
      <c r="B15" s="28">
        <v>1101000</v>
      </c>
      <c r="C15" s="18">
        <f t="shared" si="0"/>
        <v>28000</v>
      </c>
      <c r="K15">
        <f>INDEX(OutputValues,11,$J$4)</f>
        <v>1101000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67"/>
  <sheetViews>
    <sheetView workbookViewId="0"/>
  </sheetViews>
  <sheetFormatPr defaultColWidth="9.109375" defaultRowHeight="14.4" x14ac:dyDescent="0.3"/>
  <cols>
    <col min="1" max="1" width="12" style="32" customWidth="1"/>
    <col min="2" max="3" width="9.109375" style="32"/>
    <col min="4" max="4" width="11.5546875" style="32" customWidth="1"/>
    <col min="5" max="5" width="9.109375" style="32"/>
    <col min="6" max="6" width="8.88671875" style="32" customWidth="1"/>
    <col min="7" max="7" width="10.109375" style="32" customWidth="1"/>
    <col min="8" max="9" width="19.109375" style="32" bestFit="1" customWidth="1"/>
    <col min="10" max="10" width="16" style="32" customWidth="1"/>
    <col min="11" max="11" width="13.109375" style="32" customWidth="1"/>
    <col min="12" max="12" width="14.33203125" style="32" customWidth="1"/>
    <col min="13" max="16384" width="9.109375" style="32"/>
  </cols>
  <sheetData>
    <row r="1" spans="1:17" x14ac:dyDescent="0.3">
      <c r="A1" s="52" t="s">
        <v>81</v>
      </c>
      <c r="J1" s="52" t="s">
        <v>20</v>
      </c>
      <c r="P1" s="52"/>
    </row>
    <row r="2" spans="1:17" x14ac:dyDescent="0.3">
      <c r="J2" s="49" t="s">
        <v>80</v>
      </c>
      <c r="K2" s="49" t="s">
        <v>44</v>
      </c>
      <c r="P2" s="36"/>
      <c r="Q2" s="35"/>
    </row>
    <row r="3" spans="1:17" x14ac:dyDescent="0.3">
      <c r="A3" s="35" t="s">
        <v>0</v>
      </c>
      <c r="J3" s="49" t="s">
        <v>21</v>
      </c>
      <c r="K3" s="49" t="s">
        <v>79</v>
      </c>
      <c r="P3" s="36"/>
      <c r="Q3" s="35"/>
    </row>
    <row r="4" spans="1:17" x14ac:dyDescent="0.3">
      <c r="C4" s="39" t="s">
        <v>1</v>
      </c>
      <c r="D4" s="39"/>
      <c r="E4" s="48"/>
      <c r="J4" s="49" t="s">
        <v>22</v>
      </c>
      <c r="K4" s="49" t="s">
        <v>39</v>
      </c>
      <c r="P4" s="36"/>
      <c r="Q4" s="35"/>
    </row>
    <row r="5" spans="1:17" x14ac:dyDescent="0.3">
      <c r="C5" s="32">
        <v>1</v>
      </c>
      <c r="D5" s="32">
        <v>2</v>
      </c>
      <c r="E5" s="32">
        <v>3</v>
      </c>
      <c r="G5" s="38" t="s">
        <v>2</v>
      </c>
      <c r="J5" s="49" t="s">
        <v>23</v>
      </c>
      <c r="K5" s="49" t="s">
        <v>78</v>
      </c>
      <c r="P5" s="36"/>
      <c r="Q5" s="35"/>
    </row>
    <row r="6" spans="1:17" x14ac:dyDescent="0.3">
      <c r="A6" s="32" t="s">
        <v>3</v>
      </c>
      <c r="B6" s="32">
        <v>1</v>
      </c>
      <c r="C6" s="50">
        <v>600</v>
      </c>
      <c r="D6" s="50">
        <v>700</v>
      </c>
      <c r="E6" s="50">
        <v>500</v>
      </c>
      <c r="G6" s="51">
        <v>25000</v>
      </c>
      <c r="J6" s="49" t="s">
        <v>25</v>
      </c>
      <c r="K6" s="49" t="s">
        <v>42</v>
      </c>
      <c r="P6" s="36"/>
      <c r="Q6" s="35"/>
    </row>
    <row r="7" spans="1:17" x14ac:dyDescent="0.3">
      <c r="B7" s="32">
        <v>2</v>
      </c>
      <c r="C7" s="50">
        <v>700</v>
      </c>
      <c r="D7" s="50">
        <v>500</v>
      </c>
      <c r="E7" s="50">
        <v>700</v>
      </c>
      <c r="G7" s="51">
        <v>35000</v>
      </c>
      <c r="J7" s="49" t="s">
        <v>26</v>
      </c>
      <c r="K7" s="49" t="s">
        <v>43</v>
      </c>
      <c r="P7" s="36"/>
      <c r="Q7" s="35"/>
    </row>
    <row r="8" spans="1:17" x14ac:dyDescent="0.3">
      <c r="B8" s="32">
        <v>3</v>
      </c>
      <c r="C8" s="50">
        <v>800</v>
      </c>
      <c r="D8" s="50">
        <v>400</v>
      </c>
      <c r="E8" s="50">
        <v>900</v>
      </c>
      <c r="G8" s="51">
        <v>40000</v>
      </c>
      <c r="J8" s="49" t="s">
        <v>27</v>
      </c>
      <c r="K8" s="49" t="s">
        <v>77</v>
      </c>
      <c r="P8" s="36"/>
      <c r="Q8" s="35"/>
    </row>
    <row r="9" spans="1:17" x14ac:dyDescent="0.3">
      <c r="B9" s="32">
        <v>4</v>
      </c>
      <c r="C9" s="50">
        <v>500</v>
      </c>
      <c r="D9" s="50">
        <v>600</v>
      </c>
      <c r="E9" s="50">
        <v>700</v>
      </c>
      <c r="G9" s="51">
        <v>50000</v>
      </c>
      <c r="J9" s="49" t="s">
        <v>76</v>
      </c>
      <c r="K9" s="49" t="s">
        <v>75</v>
      </c>
      <c r="P9" s="36"/>
      <c r="Q9" s="35"/>
    </row>
    <row r="10" spans="1:17" x14ac:dyDescent="0.3">
      <c r="B10" s="32">
        <v>5</v>
      </c>
      <c r="C10" s="50">
        <v>700</v>
      </c>
      <c r="D10" s="50">
        <v>600</v>
      </c>
      <c r="E10" s="50">
        <v>500</v>
      </c>
      <c r="G10" s="51">
        <v>40000</v>
      </c>
      <c r="J10" s="49" t="s">
        <v>28</v>
      </c>
      <c r="K10" s="49" t="s">
        <v>74</v>
      </c>
      <c r="P10" s="36"/>
      <c r="Q10" s="35"/>
    </row>
    <row r="11" spans="1:17" x14ac:dyDescent="0.3">
      <c r="J11" s="49" t="s">
        <v>73</v>
      </c>
      <c r="K11" s="49" t="s">
        <v>45</v>
      </c>
      <c r="P11" s="36"/>
      <c r="Q11" s="35"/>
    </row>
    <row r="12" spans="1:17" x14ac:dyDescent="0.3">
      <c r="A12" s="35" t="s">
        <v>4</v>
      </c>
      <c r="J12" s="49" t="s">
        <v>29</v>
      </c>
      <c r="K12" s="49" t="s">
        <v>72</v>
      </c>
      <c r="P12" s="36"/>
      <c r="Q12" s="35"/>
    </row>
    <row r="13" spans="1:17" x14ac:dyDescent="0.3">
      <c r="C13" s="39" t="s">
        <v>5</v>
      </c>
      <c r="D13" s="39"/>
      <c r="E13" s="39"/>
      <c r="J13" s="49" t="s">
        <v>30</v>
      </c>
      <c r="K13" s="49" t="s">
        <v>47</v>
      </c>
      <c r="P13" s="36"/>
      <c r="Q13" s="35"/>
    </row>
    <row r="14" spans="1:17" x14ac:dyDescent="0.3">
      <c r="C14" s="32">
        <v>1</v>
      </c>
      <c r="D14" s="32">
        <v>2</v>
      </c>
      <c r="E14" s="32">
        <v>3</v>
      </c>
      <c r="F14" s="32">
        <v>4</v>
      </c>
      <c r="H14" s="38" t="s">
        <v>2</v>
      </c>
      <c r="J14" s="49" t="s">
        <v>71</v>
      </c>
      <c r="K14" s="49" t="s">
        <v>41</v>
      </c>
      <c r="P14" s="36"/>
      <c r="Q14" s="35"/>
    </row>
    <row r="15" spans="1:17" x14ac:dyDescent="0.3">
      <c r="A15" s="32" t="s">
        <v>1</v>
      </c>
      <c r="B15" s="32">
        <v>1</v>
      </c>
      <c r="C15" s="50">
        <v>60</v>
      </c>
      <c r="D15" s="50">
        <v>80</v>
      </c>
      <c r="E15" s="50">
        <v>40</v>
      </c>
      <c r="F15" s="50">
        <v>70</v>
      </c>
      <c r="H15" s="50">
        <v>30000</v>
      </c>
      <c r="J15" s="49" t="s">
        <v>31</v>
      </c>
      <c r="K15" s="49" t="s">
        <v>48</v>
      </c>
      <c r="P15" s="36"/>
      <c r="Q15" s="35"/>
    </row>
    <row r="16" spans="1:17" x14ac:dyDescent="0.3">
      <c r="B16" s="32">
        <v>2</v>
      </c>
      <c r="C16" s="50">
        <v>70</v>
      </c>
      <c r="D16" s="50">
        <v>40</v>
      </c>
      <c r="E16" s="50">
        <v>60</v>
      </c>
      <c r="F16" s="50">
        <v>80</v>
      </c>
      <c r="H16" s="50">
        <v>40000</v>
      </c>
      <c r="J16" s="49" t="s">
        <v>32</v>
      </c>
      <c r="K16" s="49" t="s">
        <v>70</v>
      </c>
      <c r="P16" s="36"/>
      <c r="Q16" s="35"/>
    </row>
    <row r="17" spans="1:17" x14ac:dyDescent="0.3">
      <c r="B17" s="32">
        <v>3</v>
      </c>
      <c r="C17" s="50">
        <v>50</v>
      </c>
      <c r="D17" s="50">
        <v>50</v>
      </c>
      <c r="E17" s="50">
        <v>50</v>
      </c>
      <c r="F17" s="50">
        <v>50</v>
      </c>
      <c r="H17" s="50">
        <v>30000</v>
      </c>
      <c r="J17" s="49" t="s">
        <v>69</v>
      </c>
      <c r="K17" s="49" t="s">
        <v>68</v>
      </c>
      <c r="P17" s="36"/>
      <c r="Q17" s="35"/>
    </row>
    <row r="18" spans="1:17" x14ac:dyDescent="0.3">
      <c r="J18" s="49" t="s">
        <v>33</v>
      </c>
      <c r="K18" s="49" t="s">
        <v>67</v>
      </c>
      <c r="P18" s="36"/>
      <c r="Q18" s="35"/>
    </row>
    <row r="19" spans="1:17" x14ac:dyDescent="0.3">
      <c r="A19" s="32" t="s">
        <v>66</v>
      </c>
      <c r="P19" s="36"/>
      <c r="Q19" s="35"/>
    </row>
    <row r="20" spans="1:17" x14ac:dyDescent="0.3">
      <c r="C20" s="39" t="s">
        <v>1</v>
      </c>
      <c r="D20" s="39"/>
      <c r="E20" s="48"/>
      <c r="P20" s="36"/>
      <c r="Q20" s="35"/>
    </row>
    <row r="21" spans="1:17" x14ac:dyDescent="0.3">
      <c r="C21" s="32">
        <v>1</v>
      </c>
      <c r="D21" s="32">
        <v>2</v>
      </c>
      <c r="E21" s="32">
        <v>3</v>
      </c>
      <c r="F21" s="41" t="s">
        <v>6</v>
      </c>
      <c r="H21" s="38" t="s">
        <v>7</v>
      </c>
      <c r="I21" s="38" t="s">
        <v>51</v>
      </c>
      <c r="J21" s="41" t="s">
        <v>8</v>
      </c>
      <c r="P21" s="36"/>
      <c r="Q21" s="35"/>
    </row>
    <row r="22" spans="1:17" x14ac:dyDescent="0.3">
      <c r="A22" s="32" t="s">
        <v>3</v>
      </c>
      <c r="B22" s="32">
        <v>1</v>
      </c>
      <c r="C22" s="44">
        <v>0</v>
      </c>
      <c r="D22" s="42">
        <v>0</v>
      </c>
      <c r="E22" s="42">
        <v>500.00000000335211</v>
      </c>
      <c r="F22" s="37">
        <f>SUM(C22:E22)</f>
        <v>500.00000000335211</v>
      </c>
      <c r="G22" s="43" t="s">
        <v>9</v>
      </c>
      <c r="H22" s="37">
        <f>I22*J22</f>
        <v>499.99999999164692</v>
      </c>
      <c r="I22" s="44">
        <v>0.99999999998329381</v>
      </c>
      <c r="J22" s="40">
        <v>500</v>
      </c>
      <c r="P22" s="36"/>
      <c r="Q22" s="35"/>
    </row>
    <row r="23" spans="1:17" x14ac:dyDescent="0.3">
      <c r="B23" s="32">
        <v>2</v>
      </c>
      <c r="C23" s="42">
        <v>0</v>
      </c>
      <c r="D23" s="42">
        <v>0</v>
      </c>
      <c r="E23" s="42">
        <v>0</v>
      </c>
      <c r="F23" s="32">
        <f>SUM(C23:E23)</f>
        <v>0</v>
      </c>
      <c r="G23" s="43" t="s">
        <v>9</v>
      </c>
      <c r="H23" s="37">
        <f>I23*J23</f>
        <v>0</v>
      </c>
      <c r="I23" s="44">
        <v>0</v>
      </c>
      <c r="J23" s="40">
        <v>200</v>
      </c>
      <c r="P23" s="36"/>
      <c r="Q23" s="35"/>
    </row>
    <row r="24" spans="1:17" x14ac:dyDescent="0.3">
      <c r="B24" s="32">
        <v>3</v>
      </c>
      <c r="C24" s="42">
        <v>0</v>
      </c>
      <c r="D24" s="44">
        <v>2.5499318892507997E-8</v>
      </c>
      <c r="E24" s="44">
        <v>0</v>
      </c>
      <c r="F24" s="37">
        <f>SUM(C24:E24)</f>
        <v>2.5499318892507997E-8</v>
      </c>
      <c r="G24" s="43" t="s">
        <v>9</v>
      </c>
      <c r="H24" s="37">
        <f>I24*J24</f>
        <v>2.549909151883256E-8</v>
      </c>
      <c r="I24" s="44">
        <v>8.4996971729441863E-11</v>
      </c>
      <c r="J24" s="40">
        <v>300</v>
      </c>
      <c r="P24" s="36"/>
      <c r="Q24" s="35"/>
    </row>
    <row r="25" spans="1:17" x14ac:dyDescent="0.3">
      <c r="B25" s="32">
        <v>4</v>
      </c>
      <c r="C25" s="44">
        <v>399.99999998685411</v>
      </c>
      <c r="D25" s="42">
        <v>0</v>
      </c>
      <c r="E25" s="42">
        <v>0</v>
      </c>
      <c r="F25" s="37">
        <f>SUM(C25:E25)</f>
        <v>399.99999998685411</v>
      </c>
      <c r="G25" s="43" t="s">
        <v>9</v>
      </c>
      <c r="H25" s="37">
        <f>I25*J25</f>
        <v>400</v>
      </c>
      <c r="I25" s="44">
        <v>1</v>
      </c>
      <c r="J25" s="40">
        <v>400</v>
      </c>
      <c r="P25" s="36"/>
      <c r="Q25" s="35"/>
    </row>
    <row r="26" spans="1:17" x14ac:dyDescent="0.3">
      <c r="B26" s="32">
        <v>5</v>
      </c>
      <c r="C26" s="42">
        <v>0</v>
      </c>
      <c r="D26" s="44">
        <v>0</v>
      </c>
      <c r="E26" s="44">
        <v>399.99999998685405</v>
      </c>
      <c r="F26" s="32">
        <f>SUM(C26:E26)</f>
        <v>399.99999998685405</v>
      </c>
      <c r="G26" s="43" t="s">
        <v>9</v>
      </c>
      <c r="H26" s="32">
        <f>I26*J26</f>
        <v>400</v>
      </c>
      <c r="I26" s="42">
        <v>1</v>
      </c>
      <c r="J26" s="40">
        <v>400</v>
      </c>
      <c r="P26" s="36"/>
      <c r="Q26" s="35"/>
    </row>
    <row r="27" spans="1:17" x14ac:dyDescent="0.3">
      <c r="B27" s="32" t="s">
        <v>10</v>
      </c>
      <c r="C27" s="37">
        <f>SUM(C22:C26)</f>
        <v>399.99999998685411</v>
      </c>
      <c r="D27" s="37">
        <f>SUM(D22:D26)</f>
        <v>2.5499318892507997E-8</v>
      </c>
      <c r="E27" s="37">
        <f>SUM(E22:E26)</f>
        <v>899.99999999020611</v>
      </c>
      <c r="P27" s="36"/>
      <c r="Q27" s="35"/>
    </row>
    <row r="28" spans="1:17" x14ac:dyDescent="0.3">
      <c r="C28" s="38" t="s">
        <v>11</v>
      </c>
      <c r="D28" s="38" t="s">
        <v>11</v>
      </c>
      <c r="E28" s="38" t="s">
        <v>11</v>
      </c>
      <c r="P28" s="36"/>
      <c r="Q28" s="35"/>
    </row>
    <row r="29" spans="1:17" x14ac:dyDescent="0.3">
      <c r="B29" s="32" t="s">
        <v>6</v>
      </c>
      <c r="C29" s="37">
        <f>G44</f>
        <v>399.99999998597525</v>
      </c>
      <c r="D29" s="37">
        <f>G45</f>
        <v>2.5499433023434812E-8</v>
      </c>
      <c r="E29" s="37">
        <f>G46</f>
        <v>899.99999998844737</v>
      </c>
      <c r="P29" s="36"/>
      <c r="Q29" s="35"/>
    </row>
    <row r="30" spans="1:17" x14ac:dyDescent="0.3">
      <c r="C30" s="37"/>
      <c r="D30" s="37"/>
      <c r="E30" s="37"/>
      <c r="P30" s="36"/>
      <c r="Q30" s="35"/>
    </row>
    <row r="31" spans="1:17" x14ac:dyDescent="0.3">
      <c r="A31" s="32" t="s">
        <v>65</v>
      </c>
      <c r="C31" s="37"/>
      <c r="D31" s="37"/>
      <c r="E31" s="37"/>
      <c r="P31" s="36"/>
      <c r="Q31" s="35"/>
    </row>
    <row r="32" spans="1:17" x14ac:dyDescent="0.3">
      <c r="C32" s="39" t="s">
        <v>5</v>
      </c>
      <c r="D32" s="39"/>
      <c r="E32" s="39"/>
      <c r="F32" s="39"/>
      <c r="P32" s="36"/>
      <c r="Q32" s="35"/>
    </row>
    <row r="33" spans="1:17" x14ac:dyDescent="0.3">
      <c r="C33" s="32">
        <v>1</v>
      </c>
      <c r="D33" s="32">
        <v>2</v>
      </c>
      <c r="E33" s="32">
        <v>3</v>
      </c>
      <c r="F33" s="32">
        <v>4</v>
      </c>
      <c r="P33" s="36"/>
      <c r="Q33" s="35"/>
    </row>
    <row r="34" spans="1:17" x14ac:dyDescent="0.3">
      <c r="A34" s="32" t="s">
        <v>1</v>
      </c>
      <c r="B34" s="32">
        <v>1</v>
      </c>
      <c r="C34" s="44">
        <v>0.99999999999780209</v>
      </c>
      <c r="D34" s="44">
        <v>6.1549743079682034E-11</v>
      </c>
      <c r="E34" s="44">
        <v>0</v>
      </c>
      <c r="F34" s="44">
        <v>-3.0955396923635178E-16</v>
      </c>
      <c r="P34" s="36"/>
      <c r="Q34" s="35"/>
    </row>
    <row r="35" spans="1:17" x14ac:dyDescent="0.3">
      <c r="B35" s="32">
        <v>2</v>
      </c>
      <c r="C35" s="44">
        <v>-3.2973960230601452E-11</v>
      </c>
      <c r="D35" s="44">
        <v>0</v>
      </c>
      <c r="E35" s="44">
        <v>0</v>
      </c>
      <c r="F35" s="44">
        <v>0</v>
      </c>
      <c r="P35" s="36"/>
      <c r="Q35" s="35"/>
    </row>
    <row r="36" spans="1:17" x14ac:dyDescent="0.3">
      <c r="B36" s="32">
        <v>3</v>
      </c>
      <c r="C36" s="44">
        <v>3.5172192346211009E-11</v>
      </c>
      <c r="D36" s="44">
        <v>0.99999999993845023</v>
      </c>
      <c r="E36" s="44">
        <v>1</v>
      </c>
      <c r="F36" s="42">
        <v>1</v>
      </c>
      <c r="P36" s="36"/>
      <c r="Q36" s="35"/>
    </row>
    <row r="37" spans="1:17" x14ac:dyDescent="0.3">
      <c r="B37" s="32" t="s">
        <v>64</v>
      </c>
      <c r="C37" s="47">
        <f>SUM(C34:C36)</f>
        <v>1.0000000000000002</v>
      </c>
      <c r="D37" s="47">
        <f>SUM(D34:D36)</f>
        <v>1</v>
      </c>
      <c r="E37" s="47">
        <f>SUM(E34:E36)</f>
        <v>1</v>
      </c>
      <c r="F37" s="47">
        <f>SUM(F34:F36)</f>
        <v>0.99999999999999967</v>
      </c>
      <c r="P37" s="36"/>
      <c r="Q37" s="35"/>
    </row>
    <row r="38" spans="1:17" x14ac:dyDescent="0.3">
      <c r="C38" s="46" t="s">
        <v>11</v>
      </c>
      <c r="D38" s="46" t="s">
        <v>11</v>
      </c>
      <c r="E38" s="46" t="s">
        <v>11</v>
      </c>
      <c r="F38" s="45" t="s">
        <v>11</v>
      </c>
      <c r="P38" s="36"/>
      <c r="Q38" s="35"/>
    </row>
    <row r="39" spans="1:17" x14ac:dyDescent="0.3">
      <c r="B39" s="32" t="s">
        <v>14</v>
      </c>
      <c r="C39" s="37">
        <v>1</v>
      </c>
      <c r="D39" s="37">
        <v>1</v>
      </c>
      <c r="E39" s="37">
        <v>1</v>
      </c>
      <c r="F39" s="32">
        <v>1</v>
      </c>
      <c r="P39" s="36"/>
      <c r="Q39" s="35"/>
    </row>
    <row r="40" spans="1:17" x14ac:dyDescent="0.3">
      <c r="C40" s="37"/>
      <c r="D40" s="37"/>
      <c r="E40" s="37"/>
      <c r="P40" s="36"/>
      <c r="Q40" s="35"/>
    </row>
    <row r="41" spans="1:17" x14ac:dyDescent="0.3">
      <c r="A41" s="32" t="s">
        <v>63</v>
      </c>
      <c r="P41" s="36"/>
      <c r="Q41" s="35"/>
    </row>
    <row r="42" spans="1:17" x14ac:dyDescent="0.3">
      <c r="C42" s="39" t="s">
        <v>5</v>
      </c>
      <c r="D42" s="39"/>
      <c r="E42" s="39"/>
      <c r="F42" s="39"/>
      <c r="P42" s="36"/>
      <c r="Q42" s="35"/>
    </row>
    <row r="43" spans="1:17" x14ac:dyDescent="0.3">
      <c r="C43" s="32">
        <v>1</v>
      </c>
      <c r="D43" s="32">
        <v>2</v>
      </c>
      <c r="E43" s="32">
        <v>3</v>
      </c>
      <c r="F43" s="32">
        <v>4</v>
      </c>
      <c r="G43" s="41" t="s">
        <v>6</v>
      </c>
      <c r="I43" s="38" t="s">
        <v>7</v>
      </c>
      <c r="J43" s="38" t="s">
        <v>52</v>
      </c>
      <c r="K43" s="38" t="s">
        <v>12</v>
      </c>
      <c r="P43" s="36"/>
      <c r="Q43" s="35"/>
    </row>
    <row r="44" spans="1:17" x14ac:dyDescent="0.3">
      <c r="A44" s="32" t="s">
        <v>1</v>
      </c>
      <c r="B44" s="32">
        <v>1</v>
      </c>
      <c r="C44" s="44">
        <v>399.99999998597514</v>
      </c>
      <c r="D44" s="44">
        <v>0</v>
      </c>
      <c r="E44" s="44">
        <v>0</v>
      </c>
      <c r="F44" s="44">
        <v>1.2721768074368722E-13</v>
      </c>
      <c r="G44" s="37">
        <f>SUM(C44:F44)</f>
        <v>399.99999998597525</v>
      </c>
      <c r="H44" s="43" t="s">
        <v>9</v>
      </c>
      <c r="I44" s="37">
        <f>J44*K44</f>
        <v>1300</v>
      </c>
      <c r="J44" s="42">
        <v>1</v>
      </c>
      <c r="K44" s="32">
        <f>SUM(C$49:F$49)</f>
        <v>1300</v>
      </c>
      <c r="P44" s="36"/>
      <c r="Q44" s="35"/>
    </row>
    <row r="45" spans="1:17" x14ac:dyDescent="0.3">
      <c r="B45" s="32">
        <v>2</v>
      </c>
      <c r="C45" s="44">
        <v>0</v>
      </c>
      <c r="D45" s="44">
        <v>0</v>
      </c>
      <c r="E45" s="44">
        <v>0</v>
      </c>
      <c r="F45" s="44">
        <v>2.5499433023434812E-8</v>
      </c>
      <c r="G45" s="37">
        <f>SUM(C45:F45)</f>
        <v>2.5499433023434812E-8</v>
      </c>
      <c r="H45" s="43" t="s">
        <v>9</v>
      </c>
      <c r="I45" s="37">
        <f>J45*K45</f>
        <v>2.5499380176818953E-8</v>
      </c>
      <c r="J45" s="44">
        <v>1.961490782832227E-11</v>
      </c>
      <c r="K45" s="32">
        <f>SUM(C$49:F$49)</f>
        <v>1300</v>
      </c>
      <c r="P45" s="36"/>
      <c r="Q45" s="35"/>
    </row>
    <row r="46" spans="1:17" x14ac:dyDescent="0.3">
      <c r="B46" s="32">
        <v>3</v>
      </c>
      <c r="C46" s="44">
        <v>1.4068646012095273E-8</v>
      </c>
      <c r="D46" s="44">
        <v>299.99999999981299</v>
      </c>
      <c r="E46" s="44">
        <v>250.00000000013708</v>
      </c>
      <c r="F46" s="44">
        <v>349.99999997442859</v>
      </c>
      <c r="G46" s="37">
        <f>SUM(C46:F46)</f>
        <v>899.99999998844737</v>
      </c>
      <c r="H46" s="43" t="s">
        <v>9</v>
      </c>
      <c r="I46" s="37">
        <f>J46*K46</f>
        <v>1300</v>
      </c>
      <c r="J46" s="42">
        <v>1</v>
      </c>
      <c r="K46" s="32">
        <f>SUM(C$49:F$49)</f>
        <v>1300</v>
      </c>
      <c r="P46" s="36"/>
      <c r="Q46" s="35"/>
    </row>
    <row r="47" spans="1:17" x14ac:dyDescent="0.3">
      <c r="B47" s="32" t="s">
        <v>10</v>
      </c>
      <c r="C47" s="37">
        <f>SUM(C44:C46)</f>
        <v>400.00000000004377</v>
      </c>
      <c r="D47" s="37">
        <f>SUM(D44:D46)</f>
        <v>299.99999999981299</v>
      </c>
      <c r="E47" s="37">
        <f>SUM(E44:E46)</f>
        <v>250.00000000013708</v>
      </c>
      <c r="F47" s="37">
        <f>SUM(F44:F46)</f>
        <v>349.99999999992815</v>
      </c>
      <c r="P47" s="36"/>
      <c r="Q47" s="35"/>
    </row>
    <row r="48" spans="1:17" x14ac:dyDescent="0.3">
      <c r="C48" s="41" t="s">
        <v>13</v>
      </c>
      <c r="D48" s="41" t="s">
        <v>13</v>
      </c>
      <c r="E48" s="41" t="s">
        <v>13</v>
      </c>
      <c r="F48" s="41" t="s">
        <v>13</v>
      </c>
      <c r="P48" s="36"/>
      <c r="Q48" s="35"/>
    </row>
    <row r="49" spans="1:17" x14ac:dyDescent="0.3">
      <c r="B49" s="32" t="s">
        <v>14</v>
      </c>
      <c r="C49" s="40">
        <v>400</v>
      </c>
      <c r="D49" s="40">
        <v>300</v>
      </c>
      <c r="E49" s="40">
        <v>250</v>
      </c>
      <c r="F49" s="40">
        <v>350</v>
      </c>
      <c r="P49" s="36"/>
      <c r="Q49" s="35"/>
    </row>
    <row r="50" spans="1:17" x14ac:dyDescent="0.3">
      <c r="P50" s="36"/>
      <c r="Q50" s="35"/>
    </row>
    <row r="51" spans="1:17" x14ac:dyDescent="0.3">
      <c r="A51" s="32" t="s">
        <v>62</v>
      </c>
      <c r="P51" s="36"/>
      <c r="Q51" s="35"/>
    </row>
    <row r="52" spans="1:17" x14ac:dyDescent="0.3">
      <c r="C52" s="39" t="s">
        <v>5</v>
      </c>
      <c r="D52" s="39"/>
      <c r="E52" s="39"/>
      <c r="F52" s="39"/>
      <c r="P52" s="36"/>
      <c r="Q52" s="35"/>
    </row>
    <row r="53" spans="1:17" x14ac:dyDescent="0.3">
      <c r="C53" s="32">
        <v>1</v>
      </c>
      <c r="D53" s="32">
        <v>2</v>
      </c>
      <c r="E53" s="32">
        <v>3</v>
      </c>
      <c r="F53" s="32">
        <v>4</v>
      </c>
      <c r="P53" s="36"/>
      <c r="Q53" s="35"/>
    </row>
    <row r="54" spans="1:17" x14ac:dyDescent="0.3">
      <c r="A54" s="32" t="s">
        <v>1</v>
      </c>
      <c r="B54" s="32">
        <v>1</v>
      </c>
      <c r="C54" s="37">
        <f t="shared" ref="C54:F56" si="0">C44</f>
        <v>399.99999998597514</v>
      </c>
      <c r="D54" s="37">
        <f t="shared" si="0"/>
        <v>0</v>
      </c>
      <c r="E54" s="37">
        <f t="shared" si="0"/>
        <v>0</v>
      </c>
      <c r="F54" s="37">
        <f t="shared" si="0"/>
        <v>1.2721768074368722E-13</v>
      </c>
      <c r="P54" s="36"/>
      <c r="Q54" s="35"/>
    </row>
    <row r="55" spans="1:17" x14ac:dyDescent="0.3">
      <c r="B55" s="32">
        <v>2</v>
      </c>
      <c r="C55" s="37">
        <f t="shared" si="0"/>
        <v>0</v>
      </c>
      <c r="D55" s="37">
        <f t="shared" si="0"/>
        <v>0</v>
      </c>
      <c r="E55" s="37">
        <f t="shared" si="0"/>
        <v>0</v>
      </c>
      <c r="F55" s="37">
        <f t="shared" si="0"/>
        <v>2.5499433023434812E-8</v>
      </c>
      <c r="P55" s="36"/>
      <c r="Q55" s="35"/>
    </row>
    <row r="56" spans="1:17" x14ac:dyDescent="0.3">
      <c r="B56" s="32">
        <v>3</v>
      </c>
      <c r="C56" s="37">
        <f t="shared" si="0"/>
        <v>1.4068646012095273E-8</v>
      </c>
      <c r="D56" s="37">
        <f t="shared" si="0"/>
        <v>299.99999999981299</v>
      </c>
      <c r="E56" s="37">
        <f t="shared" si="0"/>
        <v>250.00000000013708</v>
      </c>
      <c r="F56" s="37">
        <f t="shared" si="0"/>
        <v>349.99999997442859</v>
      </c>
      <c r="P56" s="36"/>
      <c r="Q56" s="35"/>
    </row>
    <row r="57" spans="1:17" x14ac:dyDescent="0.3">
      <c r="C57" s="38" t="s">
        <v>9</v>
      </c>
      <c r="D57" s="38" t="s">
        <v>9</v>
      </c>
      <c r="E57" s="38" t="s">
        <v>9</v>
      </c>
      <c r="F57" s="38" t="s">
        <v>9</v>
      </c>
      <c r="P57" s="36"/>
      <c r="Q57" s="35"/>
    </row>
    <row r="58" spans="1:17" x14ac:dyDescent="0.3">
      <c r="C58" s="37">
        <f t="shared" ref="C58:F60" si="1">C34*C$49</f>
        <v>399.99999999912086</v>
      </c>
      <c r="D58" s="37">
        <f t="shared" si="1"/>
        <v>1.846492292390461E-8</v>
      </c>
      <c r="E58" s="32">
        <f t="shared" si="1"/>
        <v>0</v>
      </c>
      <c r="F58" s="37">
        <f t="shared" si="1"/>
        <v>-1.0834388923272313E-13</v>
      </c>
      <c r="P58" s="36"/>
      <c r="Q58" s="35"/>
    </row>
    <row r="59" spans="1:17" x14ac:dyDescent="0.3">
      <c r="C59" s="37">
        <f t="shared" si="1"/>
        <v>-1.318958409224058E-8</v>
      </c>
      <c r="D59" s="37">
        <f t="shared" si="1"/>
        <v>0</v>
      </c>
      <c r="E59" s="37">
        <f t="shared" si="1"/>
        <v>0</v>
      </c>
      <c r="F59" s="37">
        <f t="shared" si="1"/>
        <v>0</v>
      </c>
      <c r="P59" s="36"/>
      <c r="Q59" s="35"/>
    </row>
    <row r="60" spans="1:17" x14ac:dyDescent="0.3">
      <c r="C60" s="37">
        <f t="shared" si="1"/>
        <v>1.4068876938484403E-8</v>
      </c>
      <c r="D60" s="37">
        <f t="shared" si="1"/>
        <v>299.9999999815351</v>
      </c>
      <c r="E60" s="32">
        <f t="shared" si="1"/>
        <v>250</v>
      </c>
      <c r="F60" s="32">
        <f t="shared" si="1"/>
        <v>350</v>
      </c>
      <c r="P60" s="36"/>
      <c r="Q60" s="35"/>
    </row>
    <row r="61" spans="1:17" x14ac:dyDescent="0.3">
      <c r="P61" s="36"/>
      <c r="Q61" s="35"/>
    </row>
    <row r="62" spans="1:17" x14ac:dyDescent="0.3">
      <c r="A62" s="32" t="s">
        <v>61</v>
      </c>
      <c r="P62" s="36"/>
      <c r="Q62" s="35"/>
    </row>
    <row r="63" spans="1:17" x14ac:dyDescent="0.3">
      <c r="A63" s="32" t="s">
        <v>15</v>
      </c>
      <c r="D63" s="34">
        <f>SUMPRODUCT(C6:E10,C22:E26)</f>
        <v>649999.99999872991</v>
      </c>
      <c r="P63" s="36"/>
      <c r="Q63" s="35"/>
    </row>
    <row r="64" spans="1:17" x14ac:dyDescent="0.3">
      <c r="A64" s="32" t="s">
        <v>16</v>
      </c>
      <c r="D64" s="34">
        <f>SUMPRODUCT(C15:F17,C44:F46)</f>
        <v>69000.000000620828</v>
      </c>
    </row>
    <row r="65" spans="1:4" x14ac:dyDescent="0.3">
      <c r="A65" s="32" t="s">
        <v>17</v>
      </c>
      <c r="D65" s="34">
        <f>SUMPRODUCT(G6:G10,I22:I26)</f>
        <v>115000.00000298223</v>
      </c>
    </row>
    <row r="66" spans="1:4" x14ac:dyDescent="0.3">
      <c r="A66" s="32" t="s">
        <v>18</v>
      </c>
      <c r="D66" s="34">
        <f>SUMPRODUCT(H15:H17,J44:J46)</f>
        <v>60000.000000784596</v>
      </c>
    </row>
    <row r="67" spans="1:4" x14ac:dyDescent="0.3">
      <c r="A67" s="32" t="s">
        <v>19</v>
      </c>
      <c r="D67" s="33">
        <f>SUM(D63:D66)</f>
        <v>894000.0000031176</v>
      </c>
    </row>
  </sheetData>
  <printOptions headings="1" gridLines="1" gridLinesSet="0"/>
  <pageMargins left="0.75" right="0.75" top="1" bottom="1" header="0.5" footer="0.5"/>
  <pageSetup scale="65" orientation="portrait" horizontalDpi="300" verticalDpi="300" r:id="rId1"/>
  <headerFooter alignWithMargins="0">
    <oddFooter>&amp;CProblem 5.45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38</vt:i4>
      </vt:variant>
    </vt:vector>
  </HeadingPairs>
  <TitlesOfParts>
    <vt:vector size="42" baseType="lpstr">
      <vt:lpstr>Model</vt:lpstr>
      <vt:lpstr>STS_1</vt:lpstr>
      <vt:lpstr>STS_2</vt:lpstr>
      <vt:lpstr>Part d</vt:lpstr>
      <vt:lpstr>Assnmts</vt:lpstr>
      <vt:lpstr>STS_1!ChartData</vt:lpstr>
      <vt:lpstr>STS_2!ChartData</vt:lpstr>
      <vt:lpstr>'Part d'!Demand</vt:lpstr>
      <vt:lpstr>Demand</vt:lpstr>
      <vt:lpstr>'Part d'!FromPlants</vt:lpstr>
      <vt:lpstr>FromPlants</vt:lpstr>
      <vt:lpstr>'Part d'!FromWhses</vt:lpstr>
      <vt:lpstr>FromWhses</vt:lpstr>
      <vt:lpstr>FromWhses1</vt:lpstr>
      <vt:lpstr>STS_1!InputValues</vt:lpstr>
      <vt:lpstr>STS_2!InputValues</vt:lpstr>
      <vt:lpstr>STS_1!OutputAddresses</vt:lpstr>
      <vt:lpstr>STS_2!OutputAddresses</vt:lpstr>
      <vt:lpstr>STS_1!OutputValues</vt:lpstr>
      <vt:lpstr>STS_2!OutputValues</vt:lpstr>
      <vt:lpstr>'Part d'!PlantsUsed</vt:lpstr>
      <vt:lpstr>PlantsUsed</vt:lpstr>
      <vt:lpstr>'Part d'!Shipped1</vt:lpstr>
      <vt:lpstr>Shipped1</vt:lpstr>
      <vt:lpstr>'Part d'!Shipped2</vt:lpstr>
      <vt:lpstr>Shipped2</vt:lpstr>
      <vt:lpstr>Shipped2_1</vt:lpstr>
      <vt:lpstr>'Part d'!ToCusts</vt:lpstr>
      <vt:lpstr>ToCusts</vt:lpstr>
      <vt:lpstr>TotAssnmts</vt:lpstr>
      <vt:lpstr>'Part d'!TotCost</vt:lpstr>
      <vt:lpstr>TotCost</vt:lpstr>
      <vt:lpstr>'Part d'!ToWhses</vt:lpstr>
      <vt:lpstr>ToWhses</vt:lpstr>
      <vt:lpstr>ToWhses1</vt:lpstr>
      <vt:lpstr>'Part d'!UpBound1</vt:lpstr>
      <vt:lpstr>UpBound1</vt:lpstr>
      <vt:lpstr>'Part d'!UpBound2</vt:lpstr>
      <vt:lpstr>UpBound2</vt:lpstr>
      <vt:lpstr>UpBound3</vt:lpstr>
      <vt:lpstr>'Part d'!WhsesUsed</vt:lpstr>
      <vt:lpstr>WhsesUsed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1996-02-18T18:53:46Z</cp:lastPrinted>
  <dcterms:created xsi:type="dcterms:W3CDTF">1996-02-09T03:27:17Z</dcterms:created>
  <dcterms:modified xsi:type="dcterms:W3CDTF">2014-03-10T16:03:08Z</dcterms:modified>
</cp:coreProperties>
</file>